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EDD0C85B-4997-4A1C-9040-B3AF0677DD69}" xr6:coauthVersionLast="45" xr6:coauthVersionMax="45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MONTHENTRY" sheetId="8" state="hidden" r:id="rId1"/>
    <sheet name="Sum &amp; FG" sheetId="4" r:id="rId2"/>
    <sheet name="SG Details" sheetId="1" r:id="rId3"/>
    <sheet name="LGC Details" sheetId="2" r:id="rId4"/>
    <sheet name="SUM SUM" sheetId="17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Details'!$A$1:$R$55</definedName>
    <definedName name="_xlnm.Print_Area" localSheetId="4">'SUM SUM'!$A$1:$J$45</definedName>
    <definedName name="_xlnm.Print_Titles" localSheetId="3">'LGC Details'!$1:$7</definedName>
  </definedNames>
  <calcPr calcId="181029"/>
</workbook>
</file>

<file path=xl/calcChain.xml><?xml version="1.0" encoding="utf-8"?>
<calcChain xmlns="http://schemas.openxmlformats.org/spreadsheetml/2006/main">
  <c r="U413" i="2" l="1"/>
  <c r="T417" i="2" s="1"/>
  <c r="U411" i="2"/>
  <c r="U410" i="2"/>
  <c r="U409" i="2"/>
  <c r="U408" i="2"/>
  <c r="U407" i="2"/>
  <c r="U406" i="2"/>
  <c r="U404" i="2"/>
  <c r="U403" i="2"/>
  <c r="U402" i="2"/>
  <c r="U401" i="2"/>
  <c r="U400" i="2"/>
  <c r="U399" i="2"/>
  <c r="U398" i="2"/>
  <c r="U397" i="2"/>
  <c r="U396" i="2"/>
  <c r="U395" i="2"/>
  <c r="U394" i="2"/>
  <c r="U393" i="2"/>
  <c r="U392" i="2"/>
  <c r="U391" i="2"/>
  <c r="U389" i="2"/>
  <c r="U388" i="2"/>
  <c r="U387" i="2"/>
  <c r="U386" i="2"/>
  <c r="U385" i="2"/>
  <c r="U384" i="2"/>
  <c r="U383" i="2"/>
  <c r="U382" i="2"/>
  <c r="U381" i="2"/>
  <c r="U380" i="2"/>
  <c r="U379" i="2"/>
  <c r="U378" i="2"/>
  <c r="U377" i="2"/>
  <c r="U376" i="2"/>
  <c r="U375" i="2"/>
  <c r="U374" i="2"/>
  <c r="U373" i="2"/>
  <c r="U371" i="2"/>
  <c r="U370" i="2"/>
  <c r="U369" i="2"/>
  <c r="U368" i="2"/>
  <c r="U367" i="2"/>
  <c r="U366" i="2"/>
  <c r="U365" i="2"/>
  <c r="U364" i="2"/>
  <c r="U363" i="2"/>
  <c r="U362" i="2"/>
  <c r="U361" i="2"/>
  <c r="U360" i="2"/>
  <c r="U359" i="2"/>
  <c r="U358" i="2"/>
  <c r="U357" i="2"/>
  <c r="U356" i="2"/>
  <c r="U354" i="2"/>
  <c r="U353" i="2"/>
  <c r="U352" i="2"/>
  <c r="U351" i="2"/>
  <c r="U350" i="2"/>
  <c r="U349" i="2"/>
  <c r="U348" i="2"/>
  <c r="U347" i="2"/>
  <c r="U346" i="2"/>
  <c r="U345" i="2"/>
  <c r="U344" i="2"/>
  <c r="U343" i="2"/>
  <c r="U342" i="2"/>
  <c r="U341" i="2"/>
  <c r="U340" i="2"/>
  <c r="U339" i="2"/>
  <c r="U338" i="2"/>
  <c r="U337" i="2"/>
  <c r="U336" i="2"/>
  <c r="U335" i="2"/>
  <c r="U334" i="2"/>
  <c r="U333" i="2"/>
  <c r="U332" i="2"/>
  <c r="U330" i="2"/>
  <c r="U329" i="2"/>
  <c r="U328" i="2"/>
  <c r="U327" i="2"/>
  <c r="U326" i="2"/>
  <c r="U325" i="2"/>
  <c r="U324" i="2"/>
  <c r="U323" i="2"/>
  <c r="U322" i="2"/>
  <c r="U321" i="2"/>
  <c r="U320" i="2"/>
  <c r="U319" i="2"/>
  <c r="U318" i="2"/>
  <c r="U317" i="2"/>
  <c r="U316" i="2"/>
  <c r="U315" i="2"/>
  <c r="U314" i="2"/>
  <c r="U313" i="2"/>
  <c r="U312" i="2"/>
  <c r="U311" i="2"/>
  <c r="U310" i="2"/>
  <c r="U309" i="2"/>
  <c r="U308" i="2"/>
  <c r="U306" i="2"/>
  <c r="U305" i="2"/>
  <c r="U304" i="2"/>
  <c r="U303" i="2"/>
  <c r="U302" i="2"/>
  <c r="U301" i="2"/>
  <c r="U300" i="2"/>
  <c r="U299" i="2"/>
  <c r="U298" i="2"/>
  <c r="U297" i="2"/>
  <c r="U296" i="2"/>
  <c r="U295" i="2"/>
  <c r="U294" i="2"/>
  <c r="U293" i="2"/>
  <c r="U292" i="2"/>
  <c r="U291" i="2"/>
  <c r="U290" i="2"/>
  <c r="U288" i="2"/>
  <c r="U287" i="2"/>
  <c r="U286" i="2"/>
  <c r="U285" i="2"/>
  <c r="U284" i="2"/>
  <c r="U283" i="2"/>
  <c r="U282" i="2"/>
  <c r="U281" i="2"/>
  <c r="U280" i="2"/>
  <c r="U279" i="2"/>
  <c r="U278" i="2"/>
  <c r="U277" i="2"/>
  <c r="U276" i="2"/>
  <c r="U275" i="2"/>
  <c r="U274" i="2"/>
  <c r="U273" i="2"/>
  <c r="U272" i="2"/>
  <c r="U271" i="2"/>
  <c r="U270" i="2"/>
  <c r="U269" i="2"/>
  <c r="U268" i="2"/>
  <c r="U267" i="2"/>
  <c r="U266" i="2"/>
  <c r="U265" i="2"/>
  <c r="U264" i="2"/>
  <c r="U263" i="2"/>
  <c r="U262" i="2"/>
  <c r="U261" i="2"/>
  <c r="U260" i="2"/>
  <c r="U259" i="2"/>
  <c r="U258" i="2"/>
  <c r="U257" i="2"/>
  <c r="U256" i="2"/>
  <c r="U254" i="2"/>
  <c r="U253" i="2"/>
  <c r="U252" i="2"/>
  <c r="U251" i="2"/>
  <c r="U250" i="2"/>
  <c r="U249" i="2"/>
  <c r="U248" i="2"/>
  <c r="U247" i="2"/>
  <c r="U246" i="2"/>
  <c r="U245" i="2"/>
  <c r="U244" i="2"/>
  <c r="U243" i="2"/>
  <c r="U242" i="2"/>
  <c r="U241" i="2"/>
  <c r="U240" i="2"/>
  <c r="U239" i="2"/>
  <c r="U238" i="2"/>
  <c r="U237" i="2"/>
  <c r="U236" i="2"/>
  <c r="U235" i="2"/>
  <c r="U234" i="2"/>
  <c r="U233" i="2"/>
  <c r="U232" i="2"/>
  <c r="U231" i="2"/>
  <c r="U230" i="2"/>
  <c r="U229" i="2"/>
  <c r="U228" i="2"/>
  <c r="U227" i="2"/>
  <c r="U226" i="2"/>
  <c r="U225" i="2"/>
  <c r="U223" i="2"/>
  <c r="U222" i="2"/>
  <c r="U221" i="2"/>
  <c r="U220" i="2"/>
  <c r="U219" i="2"/>
  <c r="U218" i="2"/>
  <c r="U217" i="2"/>
  <c r="U216" i="2"/>
  <c r="U215" i="2"/>
  <c r="U214" i="2"/>
  <c r="U213" i="2"/>
  <c r="U212" i="2"/>
  <c r="U211" i="2"/>
  <c r="U210" i="2"/>
  <c r="U209" i="2"/>
  <c r="U208" i="2"/>
  <c r="U207" i="2"/>
  <c r="U206" i="2"/>
  <c r="U204" i="2"/>
  <c r="U203" i="2"/>
  <c r="U202" i="2"/>
  <c r="U201" i="2"/>
  <c r="U200" i="2"/>
  <c r="U199" i="2"/>
  <c r="U198" i="2"/>
  <c r="U197" i="2"/>
  <c r="U196" i="2"/>
  <c r="U195" i="2"/>
  <c r="U194" i="2"/>
  <c r="U193" i="2"/>
  <c r="U192" i="2"/>
  <c r="U191" i="2"/>
  <c r="U190" i="2"/>
  <c r="U189" i="2"/>
  <c r="U188" i="2"/>
  <c r="U187" i="2"/>
  <c r="U186" i="2"/>
  <c r="U185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R412" i="2"/>
  <c r="R405" i="2"/>
  <c r="R390" i="2"/>
  <c r="R372" i="2"/>
  <c r="R355" i="2"/>
  <c r="R331" i="2"/>
  <c r="R307" i="2"/>
  <c r="R289" i="2"/>
  <c r="R255" i="2"/>
  <c r="R224" i="2"/>
  <c r="R205" i="2"/>
  <c r="R184" i="2"/>
  <c r="R158" i="2"/>
  <c r="R144" i="2"/>
  <c r="R123" i="2"/>
  <c r="R106" i="2"/>
  <c r="R84" i="2"/>
  <c r="R62" i="2"/>
  <c r="R27" i="2"/>
  <c r="J413" i="2" l="1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7" i="2"/>
  <c r="J306" i="2"/>
  <c r="J305" i="2"/>
  <c r="J304" i="2"/>
  <c r="J303" i="2"/>
  <c r="J302" i="2"/>
  <c r="J301" i="2"/>
  <c r="J300" i="2"/>
  <c r="J299" i="2"/>
  <c r="J298" i="2"/>
  <c r="J297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0" i="2"/>
  <c r="J129" i="2"/>
  <c r="J128" i="2"/>
  <c r="J127" i="2"/>
  <c r="J126" i="2"/>
  <c r="J125" i="2"/>
  <c r="J124" i="2"/>
  <c r="J123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G388" i="2"/>
  <c r="G364" i="2"/>
  <c r="G336" i="2"/>
  <c r="G308" i="2"/>
  <c r="G296" i="2"/>
  <c r="G278" i="2"/>
  <c r="G261" i="2"/>
  <c r="G242" i="2"/>
  <c r="G228" i="2"/>
  <c r="G202" i="2"/>
  <c r="G183" i="2"/>
  <c r="G155" i="2"/>
  <c r="G131" i="2"/>
  <c r="G122" i="2"/>
  <c r="G101" i="2"/>
  <c r="G79" i="2"/>
  <c r="G47" i="2"/>
  <c r="G25" i="2"/>
  <c r="I43" i="17" l="1"/>
  <c r="I42" i="17"/>
  <c r="I41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6" i="17"/>
  <c r="I15" i="17"/>
  <c r="I14" i="17"/>
  <c r="I13" i="17"/>
  <c r="I12" i="17"/>
  <c r="I11" i="17"/>
  <c r="I10" i="17"/>
  <c r="I9" i="17"/>
  <c r="I8" i="17"/>
  <c r="I7" i="17"/>
  <c r="G44" i="17"/>
  <c r="O19" i="1"/>
  <c r="N48" i="1"/>
  <c r="C31" i="4" l="1"/>
  <c r="F18" i="4"/>
  <c r="E18" i="4"/>
  <c r="D18" i="4"/>
  <c r="G16" i="4"/>
  <c r="C18" i="4"/>
  <c r="T27" i="2" l="1"/>
  <c r="S27" i="2"/>
  <c r="P27" i="2"/>
  <c r="T412" i="2"/>
  <c r="S412" i="2"/>
  <c r="Q412" i="2"/>
  <c r="P412" i="2"/>
  <c r="T405" i="2"/>
  <c r="S405" i="2"/>
  <c r="Q405" i="2"/>
  <c r="P405" i="2"/>
  <c r="T390" i="2"/>
  <c r="S390" i="2"/>
  <c r="P390" i="2"/>
  <c r="T372" i="2"/>
  <c r="S372" i="2"/>
  <c r="Q372" i="2"/>
  <c r="P372" i="2"/>
  <c r="T355" i="2"/>
  <c r="S355" i="2"/>
  <c r="Q355" i="2"/>
  <c r="P355" i="2"/>
  <c r="T331" i="2"/>
  <c r="S331" i="2"/>
  <c r="Q331" i="2"/>
  <c r="P331" i="2"/>
  <c r="T307" i="2"/>
  <c r="S307" i="2"/>
  <c r="Q307" i="2"/>
  <c r="P307" i="2"/>
  <c r="T289" i="2"/>
  <c r="S289" i="2"/>
  <c r="Q289" i="2"/>
  <c r="P289" i="2"/>
  <c r="T255" i="2"/>
  <c r="S255" i="2"/>
  <c r="Q255" i="2"/>
  <c r="P255" i="2"/>
  <c r="T224" i="2"/>
  <c r="S224" i="2"/>
  <c r="Q224" i="2"/>
  <c r="P224" i="2"/>
  <c r="P205" i="2"/>
  <c r="T205" i="2"/>
  <c r="S205" i="2"/>
  <c r="Q205" i="2"/>
  <c r="T184" i="2"/>
  <c r="S184" i="2"/>
  <c r="Q184" i="2"/>
  <c r="P184" i="2"/>
  <c r="T158" i="2"/>
  <c r="S158" i="2"/>
  <c r="Q158" i="2"/>
  <c r="P158" i="2"/>
  <c r="T144" i="2"/>
  <c r="S144" i="2"/>
  <c r="Q144" i="2"/>
  <c r="P144" i="2"/>
  <c r="T123" i="2"/>
  <c r="S123" i="2"/>
  <c r="Q123" i="2"/>
  <c r="P123" i="2"/>
  <c r="T106" i="2"/>
  <c r="S106" i="2"/>
  <c r="Q106" i="2"/>
  <c r="P106" i="2"/>
  <c r="T84" i="2"/>
  <c r="S84" i="2"/>
  <c r="Q84" i="2"/>
  <c r="P84" i="2"/>
  <c r="Q62" i="2"/>
  <c r="S62" i="2"/>
  <c r="T62" i="2"/>
  <c r="P62" i="2"/>
  <c r="F388" i="2"/>
  <c r="H388" i="2"/>
  <c r="I388" i="2"/>
  <c r="E388" i="2"/>
  <c r="F364" i="2"/>
  <c r="H364" i="2"/>
  <c r="I364" i="2"/>
  <c r="E364" i="2"/>
  <c r="F336" i="2"/>
  <c r="H336" i="2"/>
  <c r="I336" i="2"/>
  <c r="E336" i="2"/>
  <c r="F308" i="2"/>
  <c r="H308" i="2"/>
  <c r="I308" i="2"/>
  <c r="E308" i="2"/>
  <c r="F296" i="2"/>
  <c r="H296" i="2"/>
  <c r="I296" i="2"/>
  <c r="E296" i="2"/>
  <c r="F278" i="2"/>
  <c r="H278" i="2"/>
  <c r="I278" i="2"/>
  <c r="K278" i="2"/>
  <c r="E278" i="2"/>
  <c r="F261" i="2"/>
  <c r="H261" i="2"/>
  <c r="I261" i="2"/>
  <c r="E261" i="2"/>
  <c r="H242" i="2"/>
  <c r="I242" i="2"/>
  <c r="E242" i="2"/>
  <c r="F241" i="2"/>
  <c r="J241" i="2" s="1"/>
  <c r="F240" i="2"/>
  <c r="J240" i="2" s="1"/>
  <c r="F239" i="2"/>
  <c r="J239" i="2" s="1"/>
  <c r="F238" i="2"/>
  <c r="J238" i="2" s="1"/>
  <c r="F237" i="2"/>
  <c r="J237" i="2" s="1"/>
  <c r="F236" i="2"/>
  <c r="J236" i="2" s="1"/>
  <c r="F235" i="2"/>
  <c r="J235" i="2" s="1"/>
  <c r="F234" i="2"/>
  <c r="J234" i="2" s="1"/>
  <c r="F233" i="2"/>
  <c r="J233" i="2" s="1"/>
  <c r="F232" i="2"/>
  <c r="J232" i="2" s="1"/>
  <c r="F231" i="2"/>
  <c r="J231" i="2" s="1"/>
  <c r="F230" i="2"/>
  <c r="F229" i="2"/>
  <c r="J229" i="2" s="1"/>
  <c r="F228" i="2"/>
  <c r="H228" i="2"/>
  <c r="I228" i="2"/>
  <c r="E228" i="2"/>
  <c r="F202" i="2"/>
  <c r="H202" i="2"/>
  <c r="I202" i="2"/>
  <c r="E202" i="2"/>
  <c r="F183" i="2"/>
  <c r="H183" i="2"/>
  <c r="I183" i="2"/>
  <c r="E183" i="2"/>
  <c r="F155" i="2"/>
  <c r="H155" i="2"/>
  <c r="I155" i="2"/>
  <c r="E155" i="2"/>
  <c r="F131" i="2"/>
  <c r="H131" i="2"/>
  <c r="I131" i="2"/>
  <c r="K131" i="2"/>
  <c r="E131" i="2"/>
  <c r="F122" i="2"/>
  <c r="H122" i="2"/>
  <c r="I122" i="2"/>
  <c r="E122" i="2"/>
  <c r="F101" i="2"/>
  <c r="H101" i="2"/>
  <c r="I101" i="2"/>
  <c r="E101" i="2"/>
  <c r="F79" i="2"/>
  <c r="H79" i="2"/>
  <c r="I79" i="2"/>
  <c r="E79" i="2"/>
  <c r="F47" i="2"/>
  <c r="H47" i="2"/>
  <c r="I47" i="2"/>
  <c r="E47" i="2"/>
  <c r="F25" i="2"/>
  <c r="H25" i="2"/>
  <c r="I25" i="2"/>
  <c r="E25" i="2"/>
  <c r="U84" i="2" l="1"/>
  <c r="U123" i="2"/>
  <c r="U158" i="2"/>
  <c r="U255" i="2"/>
  <c r="U307" i="2"/>
  <c r="U355" i="2"/>
  <c r="U390" i="2"/>
  <c r="U412" i="2"/>
  <c r="U205" i="2"/>
  <c r="U405" i="2"/>
  <c r="U27" i="2"/>
  <c r="U62" i="2"/>
  <c r="U106" i="2"/>
  <c r="U144" i="2"/>
  <c r="U184" i="2"/>
  <c r="U224" i="2"/>
  <c r="U289" i="2"/>
  <c r="U331" i="2"/>
  <c r="U372" i="2"/>
  <c r="J47" i="2"/>
  <c r="J101" i="2"/>
  <c r="J278" i="2"/>
  <c r="J308" i="2"/>
  <c r="J364" i="2"/>
  <c r="F242" i="2"/>
  <c r="J242" i="2" s="1"/>
  <c r="J230" i="2"/>
  <c r="J25" i="2"/>
  <c r="J79" i="2"/>
  <c r="J122" i="2"/>
  <c r="J155" i="2"/>
  <c r="J202" i="2"/>
  <c r="J261" i="2"/>
  <c r="J296" i="2"/>
  <c r="J336" i="2"/>
  <c r="J388" i="2"/>
  <c r="J131" i="2"/>
  <c r="J183" i="2"/>
  <c r="J228" i="2"/>
  <c r="K48" i="1"/>
  <c r="O10" i="1"/>
  <c r="M48" i="1"/>
  <c r="O11" i="1"/>
  <c r="O12" i="1"/>
  <c r="O13" i="1"/>
  <c r="O14" i="1"/>
  <c r="O15" i="1"/>
  <c r="O16" i="1"/>
  <c r="O17" i="1"/>
  <c r="O18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I48" i="1"/>
  <c r="F47" i="1"/>
  <c r="J47" i="1" s="1"/>
  <c r="Q47" i="1" s="1"/>
  <c r="F46" i="1"/>
  <c r="P46" i="1" s="1"/>
  <c r="F45" i="1"/>
  <c r="J45" i="1" s="1"/>
  <c r="F44" i="1"/>
  <c r="P44" i="1" s="1"/>
  <c r="F43" i="1"/>
  <c r="J43" i="1" s="1"/>
  <c r="Q43" i="1" s="1"/>
  <c r="F42" i="1"/>
  <c r="J42" i="1" s="1"/>
  <c r="Q42" i="1" s="1"/>
  <c r="F41" i="1"/>
  <c r="J41" i="1" s="1"/>
  <c r="F40" i="1"/>
  <c r="J40" i="1" s="1"/>
  <c r="Q40" i="1" s="1"/>
  <c r="F39" i="1"/>
  <c r="J39" i="1" s="1"/>
  <c r="Q39" i="1" s="1"/>
  <c r="F38" i="1"/>
  <c r="P38" i="1" s="1"/>
  <c r="F37" i="1"/>
  <c r="J37" i="1" s="1"/>
  <c r="F36" i="1"/>
  <c r="P36" i="1" s="1"/>
  <c r="F35" i="1"/>
  <c r="J35" i="1" s="1"/>
  <c r="Q35" i="1" s="1"/>
  <c r="F34" i="1"/>
  <c r="P34" i="1" s="1"/>
  <c r="F33" i="1"/>
  <c r="J33" i="1" s="1"/>
  <c r="F32" i="1"/>
  <c r="J32" i="1" s="1"/>
  <c r="Q32" i="1" s="1"/>
  <c r="F31" i="1"/>
  <c r="J31" i="1" s="1"/>
  <c r="Q31" i="1" s="1"/>
  <c r="F30" i="1"/>
  <c r="P30" i="1" s="1"/>
  <c r="F29" i="1"/>
  <c r="J29" i="1" s="1"/>
  <c r="F28" i="1"/>
  <c r="P28" i="1" s="1"/>
  <c r="F27" i="1"/>
  <c r="J27" i="1" s="1"/>
  <c r="Q27" i="1" s="1"/>
  <c r="F26" i="1"/>
  <c r="J26" i="1" s="1"/>
  <c r="Q26" i="1" s="1"/>
  <c r="F25" i="1"/>
  <c r="J25" i="1" s="1"/>
  <c r="F24" i="1"/>
  <c r="J24" i="1" s="1"/>
  <c r="Q24" i="1" s="1"/>
  <c r="F23" i="1"/>
  <c r="J23" i="1" s="1"/>
  <c r="Q23" i="1" s="1"/>
  <c r="F22" i="1"/>
  <c r="P22" i="1" s="1"/>
  <c r="F21" i="1"/>
  <c r="J21" i="1" s="1"/>
  <c r="F20" i="1"/>
  <c r="P20" i="1" s="1"/>
  <c r="F19" i="1"/>
  <c r="J19" i="1" s="1"/>
  <c r="Q19" i="1" s="1"/>
  <c r="F18" i="1"/>
  <c r="P18" i="1" s="1"/>
  <c r="F17" i="1"/>
  <c r="J17" i="1" s="1"/>
  <c r="F16" i="1"/>
  <c r="J16" i="1" s="1"/>
  <c r="F15" i="1"/>
  <c r="J15" i="1" s="1"/>
  <c r="F14" i="1"/>
  <c r="P14" i="1" s="1"/>
  <c r="F13" i="1"/>
  <c r="J13" i="1" s="1"/>
  <c r="F12" i="1"/>
  <c r="P12" i="1" s="1"/>
  <c r="F11" i="1"/>
  <c r="J11" i="1" s="1"/>
  <c r="F10" i="1"/>
  <c r="J10" i="1" s="1"/>
  <c r="Q10" i="1" s="1"/>
  <c r="E48" i="1"/>
  <c r="Q16" i="1" l="1"/>
  <c r="Q21" i="1"/>
  <c r="Q25" i="1"/>
  <c r="Q29" i="1"/>
  <c r="Q33" i="1"/>
  <c r="Q37" i="1"/>
  <c r="Q41" i="1"/>
  <c r="Q45" i="1"/>
  <c r="J14" i="1"/>
  <c r="Q14" i="1" s="1"/>
  <c r="J30" i="1"/>
  <c r="Q30" i="1" s="1"/>
  <c r="J46" i="1"/>
  <c r="Q46" i="1" s="1"/>
  <c r="O48" i="1"/>
  <c r="P16" i="1"/>
  <c r="P24" i="1"/>
  <c r="P32" i="1"/>
  <c r="P40" i="1"/>
  <c r="Q11" i="1"/>
  <c r="Q13" i="1"/>
  <c r="Q15" i="1"/>
  <c r="Q17" i="1"/>
  <c r="J12" i="1"/>
  <c r="Q12" i="1" s="1"/>
  <c r="J28" i="1"/>
  <c r="Q28" i="1" s="1"/>
  <c r="J44" i="1"/>
  <c r="Q44" i="1" s="1"/>
  <c r="P15" i="1"/>
  <c r="P23" i="1"/>
  <c r="P31" i="1"/>
  <c r="P39" i="1"/>
  <c r="P47" i="1"/>
  <c r="P17" i="1"/>
  <c r="P25" i="1"/>
  <c r="P33" i="1"/>
  <c r="P41" i="1"/>
  <c r="J18" i="1"/>
  <c r="Q18" i="1" s="1"/>
  <c r="J34" i="1"/>
  <c r="Q34" i="1" s="1"/>
  <c r="P10" i="1"/>
  <c r="P26" i="1"/>
  <c r="P42" i="1"/>
  <c r="J20" i="1"/>
  <c r="Q20" i="1" s="1"/>
  <c r="J36" i="1"/>
  <c r="Q36" i="1" s="1"/>
  <c r="P11" i="1"/>
  <c r="P19" i="1"/>
  <c r="P27" i="1"/>
  <c r="P35" i="1"/>
  <c r="P43" i="1"/>
  <c r="J22" i="1"/>
  <c r="Q22" i="1" s="1"/>
  <c r="J38" i="1"/>
  <c r="Q38" i="1" s="1"/>
  <c r="P13" i="1"/>
  <c r="P21" i="1"/>
  <c r="P29" i="1"/>
  <c r="P37" i="1"/>
  <c r="P45" i="1"/>
  <c r="F44" i="17"/>
  <c r="E17" i="17"/>
  <c r="H44" i="17"/>
  <c r="D44" i="17"/>
  <c r="E44" i="17" l="1"/>
  <c r="I17" i="17"/>
  <c r="I44" i="17" s="1"/>
  <c r="J48" i="1"/>
  <c r="H48" i="1"/>
  <c r="G48" i="1"/>
  <c r="D48" i="1"/>
  <c r="F31" i="4"/>
  <c r="F48" i="1" l="1"/>
  <c r="E30" i="4"/>
  <c r="I30" i="4" s="1"/>
  <c r="E29" i="4"/>
  <c r="I29" i="4" s="1"/>
  <c r="E28" i="4"/>
  <c r="I28" i="4" s="1"/>
  <c r="E27" i="4"/>
  <c r="E26" i="4"/>
  <c r="I26" i="4" s="1"/>
  <c r="H31" i="4"/>
  <c r="G31" i="4"/>
  <c r="D31" i="4"/>
  <c r="G17" i="4"/>
  <c r="G15" i="4"/>
  <c r="G14" i="4"/>
  <c r="G13" i="4"/>
  <c r="G12" i="4"/>
  <c r="G11" i="4"/>
  <c r="G10" i="4"/>
  <c r="G9" i="4"/>
  <c r="G8" i="4"/>
  <c r="G7" i="4"/>
  <c r="G6" i="4"/>
  <c r="G18" i="4" l="1"/>
  <c r="E31" i="4"/>
  <c r="I27" i="4"/>
  <c r="I31" i="4" s="1"/>
  <c r="G5" i="8" l="1"/>
  <c r="B1" i="8"/>
  <c r="C1" i="8"/>
  <c r="L48" i="1" l="1"/>
  <c r="F5" i="8"/>
  <c r="F14" i="8" s="1"/>
  <c r="C5" i="8"/>
  <c r="P48" i="1" l="1"/>
  <c r="Q48" i="1"/>
  <c r="F19" i="8"/>
  <c r="F9" i="8"/>
  <c r="F12" i="8"/>
  <c r="F11" i="8"/>
  <c r="F10" i="8"/>
  <c r="F17" i="8"/>
  <c r="F18" i="8"/>
  <c r="F8" i="8"/>
  <c r="F16" i="8"/>
  <c r="F13" i="8"/>
  <c r="F15" i="8"/>
  <c r="B5" i="8"/>
  <c r="B10" i="8" l="1"/>
  <c r="B16" i="8"/>
  <c r="B17" i="8"/>
  <c r="B14" i="8"/>
  <c r="B8" i="8"/>
  <c r="B11" i="8"/>
  <c r="B18" i="8"/>
  <c r="B12" i="8"/>
  <c r="B9" i="8"/>
  <c r="B13" i="8"/>
  <c r="B19" i="8"/>
  <c r="B15" i="8"/>
  <c r="F6" i="8" l="1"/>
  <c r="B6" i="8"/>
</calcChain>
</file>

<file path=xl/sharedStrings.xml><?xml version="1.0" encoding="utf-8"?>
<sst xmlns="http://schemas.openxmlformats.org/spreadsheetml/2006/main" count="1094" uniqueCount="924">
  <si>
    <t>S/n</t>
  </si>
  <si>
    <t>No. of LGCs</t>
  </si>
  <si>
    <t>Gross Total</t>
  </si>
  <si>
    <t>External Debt</t>
  </si>
  <si>
    <t>Stabilization</t>
  </si>
  <si>
    <t>Development of Natural Resources</t>
  </si>
  <si>
    <t>FCT-Abuja</t>
  </si>
  <si>
    <t>Gross Statutory Allocation</t>
  </si>
  <si>
    <t>6=4+5</t>
  </si>
  <si>
    <t>10=6-(7+8+9)</t>
  </si>
  <si>
    <t>Sub-total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</si>
  <si>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</si>
  <si>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</si>
  <si>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</si>
  <si>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</si>
  <si>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</si>
  <si>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</si>
  <si>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Statutory</t>
  </si>
  <si>
    <t>Total</t>
  </si>
  <si>
    <t>13% Derivation Fund</t>
  </si>
  <si>
    <t>FGN (CRF Account)</t>
  </si>
  <si>
    <t>Share of Derivation &amp; Ecology</t>
  </si>
  <si>
    <t>Beneficiaries</t>
  </si>
  <si>
    <t>Table II</t>
  </si>
  <si>
    <t>Table IV</t>
  </si>
  <si>
    <t>Total Allocation</t>
  </si>
  <si>
    <t>FGN (see Table II)</t>
  </si>
  <si>
    <t>Table III</t>
  </si>
  <si>
    <t>Note :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</si>
  <si>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</t>
    </r>
  </si>
  <si>
    <t>Deductions</t>
  </si>
  <si>
    <t>VAT</t>
  </si>
  <si>
    <t>Total Gross Amount</t>
  </si>
  <si>
    <t>State (see Table III)</t>
  </si>
  <si>
    <t>LGCs (see Table IV)</t>
  </si>
  <si>
    <r>
      <t xml:space="preserve">Source: </t>
    </r>
    <r>
      <rPr>
        <b/>
        <sz val="16"/>
        <rFont val="Arial"/>
        <family val="2"/>
      </rPr>
      <t>Office of the Accountant-General of the Federation</t>
    </r>
  </si>
  <si>
    <t>13% Share of Derivation (Net)</t>
  </si>
  <si>
    <t>Payment for Fertilizer, State Water Supply Project, State Agricultural Project and National Fadama Project</t>
  </si>
  <si>
    <t>Exchange Gain Difference</t>
  </si>
  <si>
    <t>Check!!</t>
  </si>
  <si>
    <t>Cost of Collection - NCS</t>
  </si>
  <si>
    <t>Deductions: Cost of Collections - FIRS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</si>
  <si>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</si>
  <si>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</si>
  <si>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</si>
  <si>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</si>
  <si>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</si>
  <si>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</si>
  <si>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</si>
  <si>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</si>
  <si>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</si>
  <si>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</si>
  <si>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</si>
  <si>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</si>
  <si>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</si>
  <si>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</si>
  <si>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</si>
  <si>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</si>
  <si>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</si>
  <si>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</si>
  <si>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</si>
  <si>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</si>
  <si>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</si>
  <si>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</si>
  <si>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</si>
  <si>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</si>
  <si>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</si>
  <si>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</si>
  <si>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</si>
  <si>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</si>
  <si>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</si>
  <si>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</si>
  <si>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</si>
  <si>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</si>
  <si>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</si>
  <si>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</si>
  <si>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</si>
  <si>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</si>
  <si>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</si>
  <si>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</si>
  <si>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</si>
  <si>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</si>
  <si>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</si>
  <si>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</si>
  <si>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</si>
  <si>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</si>
  <si>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</si>
  <si>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</si>
  <si>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</si>
  <si>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</si>
  <si>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</si>
  <si>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</si>
  <si>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</si>
  <si>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</si>
  <si>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</si>
  <si>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</si>
  <si>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</si>
  <si>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</si>
  <si>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</si>
  <si>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</si>
  <si>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</si>
  <si>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</si>
  <si>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</si>
  <si>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</si>
  <si>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</si>
  <si>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</si>
  <si>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</si>
  <si>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</si>
  <si>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</si>
  <si>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</si>
  <si>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</si>
  <si>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</si>
  <si>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</si>
  <si>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</si>
  <si>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</si>
  <si>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</si>
  <si>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</si>
  <si>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</si>
  <si>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</si>
  <si>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</si>
  <si>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</si>
  <si>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</si>
  <si>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</si>
  <si>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</si>
  <si>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</si>
  <si>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</si>
  <si>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</si>
  <si>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</si>
  <si>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</si>
  <si>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</si>
  <si>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</si>
  <si>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</si>
  <si>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</si>
  <si>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</si>
  <si>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</si>
  <si>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</si>
  <si>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</si>
  <si>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</si>
  <si>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</si>
  <si>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</si>
  <si>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</si>
  <si>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</si>
  <si>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</si>
  <si>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</si>
  <si>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</si>
  <si>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</si>
  <si>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</si>
  <si>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</si>
  <si>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</si>
  <si>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</si>
  <si>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</si>
  <si>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</si>
  <si>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</si>
  <si>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</si>
  <si>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</si>
  <si>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</si>
  <si>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</si>
  <si>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</si>
  <si>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</si>
  <si>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</si>
  <si>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</si>
  <si>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</si>
  <si>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</si>
  <si>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</si>
  <si>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</si>
  <si>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</si>
  <si>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</si>
  <si>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</si>
  <si>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</si>
  <si>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</si>
  <si>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</si>
  <si>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</si>
  <si>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</si>
  <si>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</si>
  <si>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</si>
  <si>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</si>
  <si>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</si>
  <si>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</si>
  <si>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</si>
  <si>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</si>
  <si>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</si>
  <si>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</si>
  <si>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</si>
  <si>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</si>
  <si>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</si>
  <si>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</si>
  <si>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</si>
  <si>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</si>
  <si>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</si>
  <si>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</si>
  <si>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</si>
  <si>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</si>
  <si>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</si>
  <si>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</si>
  <si>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</si>
  <si>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</si>
  <si>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</si>
  <si>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</si>
  <si>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</si>
  <si>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</si>
  <si>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</si>
  <si>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</si>
  <si>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</si>
  <si>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</si>
  <si>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</si>
  <si>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</si>
  <si>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</si>
  <si>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</si>
  <si>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</si>
  <si>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</si>
  <si>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</si>
  <si>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</si>
  <si>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</si>
  <si>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</si>
  <si>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</si>
  <si>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</si>
  <si>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</si>
  <si>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</si>
  <si>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</si>
  <si>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</si>
  <si>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</si>
  <si>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</si>
  <si>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</si>
  <si>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</si>
  <si>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</si>
  <si>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</si>
  <si>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</si>
  <si>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</si>
  <si>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</si>
  <si>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</si>
  <si>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</si>
  <si>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</si>
  <si>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</si>
  <si>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</si>
  <si>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</si>
  <si>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</si>
  <si>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</si>
  <si>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</si>
  <si>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</si>
  <si>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</si>
  <si>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</si>
  <si>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</si>
  <si>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</si>
  <si>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</si>
  <si>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</si>
  <si>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</si>
  <si>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</si>
  <si>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</si>
  <si>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</si>
  <si>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</si>
  <si>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</si>
  <si>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</si>
  <si>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</si>
  <si>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</si>
  <si>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</si>
  <si>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</si>
  <si>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</si>
  <si>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</si>
  <si>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</si>
  <si>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</si>
  <si>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</si>
  <si>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</si>
  <si>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</si>
  <si>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</si>
  <si>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</si>
  <si>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</si>
  <si>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</si>
  <si>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</si>
  <si>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</si>
  <si>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</si>
  <si>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</si>
  <si>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</si>
  <si>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</si>
  <si>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</si>
  <si>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</si>
  <si>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</si>
  <si>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</si>
  <si>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</si>
  <si>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</si>
  <si>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</si>
  <si>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</si>
  <si>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</si>
  <si>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</si>
  <si>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</si>
  <si>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</si>
  <si>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</si>
  <si>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</si>
  <si>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</si>
  <si>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</si>
  <si>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</si>
  <si>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</si>
  <si>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AFIKPO SOUTH EDDA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</si>
  <si>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</si>
  <si>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</si>
  <si>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</si>
  <si>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</si>
  <si>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</si>
  <si>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</si>
  <si>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</si>
  <si>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</si>
  <si>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</si>
  <si>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</si>
  <si>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</si>
  <si>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</si>
  <si>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</si>
  <si>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</si>
  <si>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</si>
  <si>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</si>
  <si>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</si>
  <si>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</si>
  <si>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</si>
  <si>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</si>
  <si>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</si>
  <si>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</si>
  <si>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</si>
  <si>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</si>
  <si>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</si>
  <si>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</si>
  <si>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</si>
  <si>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</si>
  <si>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</si>
  <si>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</si>
  <si>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</si>
  <si>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</si>
  <si>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</si>
  <si>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</si>
  <si>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</si>
  <si>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</si>
  <si>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</si>
  <si>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</si>
  <si>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</si>
  <si>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</si>
  <si>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</si>
  <si>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</si>
  <si>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</si>
  <si>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</si>
  <si>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</si>
  <si>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</si>
  <si>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</si>
  <si>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</si>
  <si>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</si>
  <si>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</si>
  <si>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</si>
  <si>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</si>
  <si>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</si>
  <si>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</si>
  <si>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</si>
  <si>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</si>
  <si>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</si>
  <si>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</si>
  <si>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</si>
  <si>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</si>
  <si>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</si>
  <si>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</si>
  <si>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BILLIRE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</si>
  <si>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</si>
  <si>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</si>
  <si>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</si>
  <si>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</si>
  <si>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</si>
  <si>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</si>
  <si>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</si>
  <si>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</si>
  <si>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</si>
  <si>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</si>
  <si>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</si>
  <si>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</si>
  <si>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</si>
  <si>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</si>
  <si>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</si>
  <si>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</si>
  <si>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</si>
  <si>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</si>
  <si>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</si>
  <si>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</si>
  <si>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</si>
  <si>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</si>
  <si>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</si>
  <si>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</si>
  <si>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</si>
  <si>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</si>
  <si>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</si>
  <si>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</si>
  <si>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</si>
  <si>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</si>
  <si>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</si>
  <si>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</si>
  <si>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</si>
  <si>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</si>
  <si>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</si>
  <si>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</si>
  <si>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</si>
  <si>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</si>
  <si>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</si>
  <si>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</si>
  <si>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</si>
  <si>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</si>
  <si>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</si>
  <si>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</si>
  <si>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</si>
  <si>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</si>
  <si>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</si>
  <si>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</si>
  <si>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</si>
  <si>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</si>
  <si>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</si>
  <si>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</si>
  <si>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</si>
  <si>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</si>
  <si>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</si>
  <si>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</si>
  <si>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</si>
  <si>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</si>
  <si>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</si>
  <si>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</si>
  <si>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</si>
  <si>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</si>
  <si>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</si>
  <si>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</si>
  <si>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</si>
  <si>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</si>
  <si>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</si>
  <si>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</si>
  <si>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</si>
  <si>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</si>
  <si>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</si>
  <si>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</si>
  <si>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</si>
  <si>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</si>
  <si>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</si>
  <si>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</si>
  <si>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</si>
  <si>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</si>
  <si>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</si>
  <si>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</si>
  <si>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</si>
  <si>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</si>
  <si>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</si>
  <si>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</si>
  <si>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</si>
  <si>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</si>
  <si>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</si>
  <si>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</si>
  <si>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</si>
  <si>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</si>
  <si>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</si>
  <si>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</si>
  <si>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</si>
  <si>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</si>
  <si>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</si>
  <si>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</si>
  <si>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</si>
  <si>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</si>
  <si>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</si>
  <si>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</si>
  <si>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</si>
  <si>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</si>
  <si>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</si>
  <si>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</si>
  <si>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</si>
  <si>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</si>
  <si>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</si>
  <si>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</si>
  <si>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</si>
  <si>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</si>
  <si>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</si>
  <si>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</si>
  <si>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</si>
  <si>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</si>
  <si>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</si>
  <si>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</si>
  <si>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</si>
  <si>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</si>
  <si>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</si>
  <si>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</si>
  <si>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</si>
  <si>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</si>
  <si>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</si>
  <si>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</si>
  <si>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</si>
  <si>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</si>
  <si>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</si>
  <si>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</si>
  <si>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</si>
  <si>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</si>
  <si>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</si>
  <si>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</si>
  <si>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</si>
  <si>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</si>
  <si>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</si>
  <si>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</si>
  <si>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</si>
  <si>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</si>
  <si>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</si>
  <si>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</si>
  <si>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</si>
  <si>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</si>
  <si>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</si>
  <si>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</si>
  <si>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</si>
  <si>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</si>
  <si>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</si>
  <si>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</si>
  <si>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</si>
  <si>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</si>
  <si>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</si>
  <si>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</si>
  <si>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</si>
  <si>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</si>
  <si>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</si>
  <si>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</si>
  <si>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</si>
  <si>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</si>
  <si>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</si>
  <si>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</si>
  <si>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</si>
  <si>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</si>
  <si>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</si>
  <si>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</si>
  <si>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</si>
  <si>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</si>
  <si>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</si>
  <si>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</si>
  <si>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</si>
  <si>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</si>
  <si>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</si>
  <si>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</si>
  <si>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</si>
  <si>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</si>
  <si>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</si>
  <si>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</si>
  <si>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</si>
  <si>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</si>
  <si>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</si>
  <si>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</si>
  <si>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</si>
  <si>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</si>
  <si>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</si>
  <si>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</si>
  <si>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</si>
  <si>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</si>
  <si>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</si>
  <si>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</si>
  <si>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</si>
  <si>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</si>
  <si>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</si>
  <si>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</si>
  <si>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</si>
  <si>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</si>
  <si>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</si>
  <si>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</si>
  <si>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</si>
  <si>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</si>
  <si>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</si>
  <si>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</si>
  <si>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</si>
  <si>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</si>
  <si>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</si>
  <si>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</si>
  <si>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</si>
  <si>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</si>
  <si>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</si>
  <si>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</si>
  <si>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</si>
  <si>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</si>
  <si>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</si>
  <si>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</si>
  <si>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</si>
  <si>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</si>
  <si>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</si>
  <si>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</si>
  <si>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</si>
  <si>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</si>
  <si>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</si>
  <si>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</si>
  <si>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</si>
  <si>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</si>
  <si>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</si>
  <si>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</si>
  <si>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</si>
  <si>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</si>
  <si>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</si>
  <si>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</si>
  <si>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</si>
  <si>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</si>
  <si>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</si>
  <si>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</si>
  <si>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</si>
  <si>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</si>
  <si>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</si>
  <si>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</si>
  <si>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</si>
  <si>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</si>
  <si>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</si>
  <si>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</si>
  <si>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</si>
  <si>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</si>
  <si>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</si>
  <si>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</si>
  <si>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NASSARAWA EGGON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</si>
  <si>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</si>
  <si>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</si>
  <si>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</si>
  <si>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</si>
  <si>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</si>
  <si>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</si>
  <si>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</si>
  <si>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</si>
  <si>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</si>
  <si>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</si>
  <si>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</si>
  <si>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</si>
  <si>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</si>
  <si>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</si>
  <si>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</si>
  <si>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</si>
  <si>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</si>
  <si>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</si>
  <si>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</si>
  <si>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</si>
  <si>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</si>
  <si>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</si>
  <si>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</si>
  <si>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</si>
  <si>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</si>
  <si>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</si>
  <si>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</si>
  <si>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</si>
  <si>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</si>
  <si>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</si>
  <si>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</si>
  <si>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</si>
  <si>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</si>
  <si>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</si>
  <si>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</si>
  <si>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</si>
  <si>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</si>
  <si>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</si>
  <si>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</si>
  <si>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</si>
  <si>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</si>
  <si>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ODEDA</t>
  </si>
  <si>
    <t>ODOGBOLU</t>
  </si>
  <si>
    <t>OGUN WATER SIDE</t>
  </si>
  <si>
    <t>SAGAMU</t>
  </si>
  <si>
    <t>AKOKO NORTH EAST</t>
  </si>
  <si>
    <t>AKOKO NORTH WEST</t>
  </si>
  <si>
    <t>AKOKO SOUTH WEST</t>
  </si>
  <si>
    <t>AKOKO SOUTH</t>
  </si>
  <si>
    <t>AKURE NORTH</t>
  </si>
  <si>
    <t>AKURE SOUTH</t>
  </si>
  <si>
    <t>IDANRE</t>
  </si>
  <si>
    <t>IFEDORE</t>
  </si>
  <si>
    <t>IKALE/OKITIPUPA</t>
  </si>
  <si>
    <t>ILAJE WEST</t>
  </si>
  <si>
    <t>ILAJE/ESE-EDO</t>
  </si>
  <si>
    <t>ILEOLUJI/OKEIGBO</t>
  </si>
  <si>
    <t>ODE IRELE</t>
  </si>
  <si>
    <t>ODIGBO</t>
  </si>
  <si>
    <t>ONDO EAST</t>
  </si>
  <si>
    <t>ONDO WEST</t>
  </si>
  <si>
    <t>OSE</t>
  </si>
  <si>
    <t>OWO</t>
  </si>
  <si>
    <t>ATAKUMOSA EAST</t>
  </si>
  <si>
    <t>ATAKUMOSA WEST</t>
  </si>
  <si>
    <t>AYEDADE</t>
  </si>
  <si>
    <t>AYEDIRE</t>
  </si>
  <si>
    <t>BOLAWADURO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</si>
  <si>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</si>
  <si>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</si>
  <si>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</si>
  <si>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</si>
  <si>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</si>
  <si>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</si>
  <si>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</si>
  <si>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</si>
  <si>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</si>
  <si>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</si>
  <si>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</si>
  <si>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ILESA EAST</t>
  </si>
  <si>
    <t>ILESHA WEST</t>
  </si>
  <si>
    <t>IREWOLE</t>
  </si>
  <si>
    <t>ISOKAN</t>
  </si>
  <si>
    <t>IWO</t>
  </si>
  <si>
    <t>OBOKUM</t>
  </si>
  <si>
    <t>ODO OTIN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</si>
  <si>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</si>
  <si>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</si>
  <si>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</si>
  <si>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</si>
  <si>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</si>
  <si>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</si>
  <si>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</si>
  <si>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</si>
  <si>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ATIGBO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</si>
  <si>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</si>
  <si>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</si>
  <si>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</si>
  <si>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</si>
  <si>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</si>
  <si>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</si>
  <si>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</si>
  <si>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IDDO</t>
  </si>
  <si>
    <t>SAKI WEST</t>
  </si>
  <si>
    <t>IREPO</t>
  </si>
  <si>
    <t>ISEYIN</t>
  </si>
  <si>
    <t>ITESIWAJU</t>
  </si>
  <si>
    <t>IWAJOWA</t>
  </si>
  <si>
    <t>IYAMAPO/OLORUNSOGO</t>
  </si>
  <si>
    <t>KAJOLA</t>
  </si>
  <si>
    <t>LAGEMU</t>
  </si>
  <si>
    <t>OGBOMOSO NORTH</t>
  </si>
  <si>
    <t>OGBOMOSO SOUTH</t>
  </si>
  <si>
    <t>OGO-OLUWA</t>
  </si>
  <si>
    <t>OLUYOLE</t>
  </si>
  <si>
    <t>ONA ARA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</si>
  <si>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</si>
  <si>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</si>
  <si>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</si>
  <si>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</si>
  <si>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</si>
  <si>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</si>
  <si>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</si>
  <si>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</si>
  <si>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</si>
  <si>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</si>
  <si>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</si>
  <si>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</si>
  <si>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</si>
  <si>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</si>
  <si>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</si>
  <si>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</si>
  <si>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</si>
  <si>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</si>
  <si>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</si>
  <si>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</si>
  <si>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</si>
  <si>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</si>
  <si>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</si>
  <si>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</si>
  <si>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</si>
  <si>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</si>
  <si>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</si>
  <si>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</si>
  <si>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</si>
  <si>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</si>
  <si>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</si>
  <si>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</si>
  <si>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</si>
  <si>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</si>
  <si>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</si>
  <si>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</si>
  <si>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</si>
  <si>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</si>
  <si>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</si>
  <si>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</si>
  <si>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</si>
  <si>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</si>
  <si>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</si>
  <si>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</si>
  <si>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</si>
  <si>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</si>
  <si>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DANGE SHUNI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</si>
  <si>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</si>
  <si>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</si>
  <si>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</si>
  <si>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</si>
  <si>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</si>
  <si>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</si>
  <si>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</si>
  <si>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</si>
  <si>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</si>
  <si>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</si>
  <si>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</si>
  <si>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</si>
  <si>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</si>
  <si>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</si>
  <si>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</si>
  <si>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</si>
  <si>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</si>
  <si>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</si>
  <si>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</si>
  <si>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</si>
  <si>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</si>
  <si>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</si>
  <si>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</si>
  <si>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</si>
  <si>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</si>
  <si>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</si>
  <si>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</si>
  <si>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</si>
  <si>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</si>
  <si>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</si>
  <si>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</si>
  <si>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</si>
  <si>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</si>
  <si>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</si>
  <si>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</si>
  <si>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</si>
  <si>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</si>
  <si>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</si>
  <si>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</si>
  <si>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</si>
  <si>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</si>
  <si>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</si>
  <si>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</si>
  <si>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</si>
  <si>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</si>
  <si>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</si>
  <si>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</si>
  <si>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</si>
  <si>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</si>
  <si>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</si>
  <si>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</si>
  <si>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</si>
  <si>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</si>
  <si>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</si>
  <si>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</si>
  <si>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</si>
  <si>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</si>
  <si>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</si>
  <si>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</si>
  <si>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</si>
  <si>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</si>
  <si>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</si>
  <si>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</si>
  <si>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</si>
  <si>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</si>
  <si>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</si>
  <si>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</si>
  <si>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</si>
  <si>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</si>
  <si>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</si>
  <si>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</si>
  <si>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</si>
  <si>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</si>
  <si>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</si>
  <si>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</si>
  <si>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IJEBU NORTH-EAST</t>
  </si>
  <si>
    <t>FCT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</si>
  <si>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</si>
  <si>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</si>
  <si>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</si>
  <si>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</si>
  <si>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</si>
  <si>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</si>
  <si>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</si>
  <si>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</si>
  <si>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</si>
  <si>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</si>
  <si>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</si>
  <si>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</si>
  <si>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</si>
  <si>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</si>
  <si>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</si>
  <si>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</si>
  <si>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</si>
  <si>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</si>
  <si>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</si>
  <si>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</si>
  <si>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</si>
  <si>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</si>
  <si>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</si>
  <si>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</si>
  <si>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</si>
  <si>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</si>
  <si>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</si>
  <si>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</si>
  <si>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</si>
  <si>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</si>
  <si>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</si>
  <si>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</si>
  <si>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</si>
  <si>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</si>
  <si>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</si>
  <si>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</si>
  <si>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</si>
  <si>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</si>
  <si>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</si>
  <si>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</si>
  <si>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</si>
  <si>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</si>
  <si>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</si>
  <si>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</si>
  <si>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</si>
  <si>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</si>
  <si>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</si>
  <si>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</si>
  <si>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</si>
  <si>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</si>
  <si>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</si>
  <si>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</si>
  <si>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</si>
  <si>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</si>
  <si>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</si>
  <si>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>IBARAPA EAST (IFELOJU)</t>
  </si>
  <si>
    <t>CHECK</t>
  </si>
  <si>
    <t>Deductions: Cost of Collections - DPR</t>
  </si>
  <si>
    <t>Less Deductions</t>
  </si>
  <si>
    <t>4= 2-3</t>
  </si>
  <si>
    <t>Distribution of Exchange Gain</t>
  </si>
  <si>
    <t>Total (States)</t>
  </si>
  <si>
    <t>14=6+11+12+13</t>
  </si>
  <si>
    <t>15=10+11+12+13</t>
  </si>
  <si>
    <t>Deduction</t>
  </si>
  <si>
    <t>Summary of Gross Revenue Allocation by Federation Account Allocation Committee for the Month of June, 2020 Shared in July, 2020</t>
  </si>
  <si>
    <t>Refunds NCS</t>
  </si>
  <si>
    <t xml:space="preserve"> Refunds FIRS</t>
  </si>
  <si>
    <t>Police Trust Fund</t>
  </si>
  <si>
    <t>₦</t>
  </si>
  <si>
    <t>North East Development Commission</t>
  </si>
  <si>
    <t>Distribution of Revenue Allocation to FGN by Federation Account Allocation Committee for the Month of June, 2020 Shared in July, 2020</t>
  </si>
  <si>
    <t>Distribution of Revenue Allocation to State Governments by Federation Account Allocation Committee for the month of June, 2020 Shared in July, 2020</t>
  </si>
  <si>
    <t>GBETIOKUN</t>
  </si>
  <si>
    <t>Exchange Gain Allocation</t>
  </si>
  <si>
    <t>FCT, ABUJA</t>
  </si>
  <si>
    <t>Total LGCs</t>
  </si>
  <si>
    <t>Summary of Distribution of Revenue Allocation to Local Government Councils by Federation Account Allocation Committee for the month of June, 2020 Shared in July, 2020</t>
  </si>
  <si>
    <t>Distribution of ₦50 Billion from Non-Oil Revenue for the Month</t>
  </si>
  <si>
    <t>9(4+5+6+7+8)</t>
  </si>
  <si>
    <t>Net VAT</t>
  </si>
  <si>
    <t>Distribution Details of Revenue Allocation to Local Government Councils by Federation Account Allocation Committee for the Month of June, 2020 Shared in July, 2020</t>
  </si>
  <si>
    <t>Transfer to Execss Non Oil Revenue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</si>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</sst>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8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sz val="16"/>
      <name val="Times New Roman"/>
      <family val="1"/>
    </font>
    <font>
      <sz val="18"/>
      <color indexed="8"/>
      <name val="Times New Roman"/>
      <family val="1"/>
    </font>
    <font>
      <b/>
      <u/>
      <sz val="18"/>
      <name val="Times New Roman"/>
      <family val="1"/>
    </font>
    <font>
      <b/>
      <i/>
      <sz val="22"/>
      <name val="Times New Roman"/>
      <family val="1"/>
    </font>
    <font>
      <b/>
      <i/>
      <sz val="20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i/>
      <sz val="18"/>
      <name val="Arial"/>
      <family val="2"/>
    </font>
    <font>
      <b/>
      <sz val="2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5" fillId="0" borderId="0"/>
  </cellStyleXfs>
  <cellXfs count="182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0" fillId="0" borderId="1" xfId="1" applyFont="1" applyBorder="1"/>
    <xf numFmtId="164" fontId="0" fillId="0" borderId="1" xfId="0" applyNumberFormat="1" applyBorder="1"/>
    <xf numFmtId="40" fontId="0" fillId="0" borderId="1" xfId="0" applyNumberFormat="1" applyBorder="1"/>
    <xf numFmtId="164" fontId="2" fillId="0" borderId="1" xfId="0" applyNumberFormat="1" applyFont="1" applyBorder="1"/>
    <xf numFmtId="164" fontId="0" fillId="0" borderId="2" xfId="1" applyFont="1" applyBorder="1"/>
    <xf numFmtId="164" fontId="2" fillId="0" borderId="4" xfId="1" applyFont="1" applyBorder="1"/>
    <xf numFmtId="164" fontId="2" fillId="0" borderId="1" xfId="1" applyFont="1" applyBorder="1"/>
    <xf numFmtId="0" fontId="4" fillId="0" borderId="0" xfId="0" applyFont="1" applyBorder="1" applyAlignment="1"/>
    <xf numFmtId="164" fontId="2" fillId="0" borderId="2" xfId="0" applyNumberFormat="1" applyFont="1" applyBorder="1"/>
    <xf numFmtId="0" fontId="2" fillId="0" borderId="0" xfId="0" applyFont="1"/>
    <xf numFmtId="0" fontId="0" fillId="0" borderId="0" xfId="0" applyBorder="1"/>
    <xf numFmtId="0" fontId="11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/>
    <xf numFmtId="0" fontId="12" fillId="0" borderId="0" xfId="0" applyFont="1" applyFill="1" applyBorder="1"/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0" fontId="6" fillId="0" borderId="0" xfId="0" applyFont="1" applyAlignment="1">
      <alignment horizontal="center"/>
    </xf>
    <xf numFmtId="37" fontId="0" fillId="0" borderId="1" xfId="0" applyNumberFormat="1" applyBorder="1" applyAlignment="1">
      <alignment horizontal="center"/>
    </xf>
    <xf numFmtId="39" fontId="0" fillId="0" borderId="1" xfId="0" applyNumberFormat="1" applyBorder="1"/>
    <xf numFmtId="164" fontId="0" fillId="0" borderId="0" xfId="0" applyNumberFormat="1"/>
    <xf numFmtId="43" fontId="0" fillId="0" borderId="0" xfId="0" applyNumberFormat="1"/>
    <xf numFmtId="0" fontId="0" fillId="0" borderId="0" xfId="0" applyAlignment="1">
      <alignment horizontal="right"/>
    </xf>
    <xf numFmtId="164" fontId="0" fillId="0" borderId="0" xfId="1" applyFont="1"/>
    <xf numFmtId="0" fontId="0" fillId="3" borderId="0" xfId="0" applyFill="1" applyProtection="1">
      <protection locked="0"/>
    </xf>
    <xf numFmtId="17" fontId="0" fillId="0" borderId="0" xfId="0" applyNumberFormat="1"/>
    <xf numFmtId="17" fontId="7" fillId="3" borderId="0" xfId="0" applyNumberFormat="1" applyFont="1" applyFill="1" applyAlignment="1"/>
    <xf numFmtId="2" fontId="0" fillId="0" borderId="0" xfId="0" applyNumberFormat="1"/>
    <xf numFmtId="164" fontId="14" fillId="0" borderId="1" xfId="1" applyFont="1" applyFill="1" applyBorder="1" applyAlignment="1">
      <alignment horizontal="right" wrapText="1"/>
    </xf>
    <xf numFmtId="0" fontId="19" fillId="0" borderId="0" xfId="0" applyFont="1" applyAlignment="1"/>
    <xf numFmtId="0" fontId="20" fillId="0" borderId="0" xfId="0" applyFont="1"/>
    <xf numFmtId="0" fontId="18" fillId="0" borderId="9" xfId="0" applyFont="1" applyBorder="1" applyAlignment="1">
      <alignment horizontal="center"/>
    </xf>
    <xf numFmtId="0" fontId="18" fillId="0" borderId="9" xfId="0" applyFont="1" applyBorder="1" applyAlignment="1"/>
    <xf numFmtId="0" fontId="18" fillId="0" borderId="0" xfId="0" applyFont="1" applyBorder="1" applyAlignment="1"/>
    <xf numFmtId="0" fontId="18" fillId="0" borderId="10" xfId="0" applyFont="1" applyBorder="1" applyAlignment="1"/>
    <xf numFmtId="0" fontId="18" fillId="0" borderId="10" xfId="0" applyFont="1" applyBorder="1" applyAlignment="1">
      <alignment vertical="center"/>
    </xf>
    <xf numFmtId="0" fontId="20" fillId="0" borderId="0" xfId="0" applyFont="1" applyBorder="1"/>
    <xf numFmtId="0" fontId="18" fillId="0" borderId="5" xfId="0" applyFont="1" applyBorder="1" applyAlignment="1">
      <alignment horizontal="center"/>
    </xf>
    <xf numFmtId="0" fontId="18" fillId="0" borderId="5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quotePrefix="1" applyFont="1" applyBorder="1" applyAlignment="1">
      <alignment horizontal="center"/>
    </xf>
    <xf numFmtId="0" fontId="20" fillId="0" borderId="1" xfId="0" applyFont="1" applyBorder="1"/>
    <xf numFmtId="164" fontId="18" fillId="0" borderId="0" xfId="1" applyFont="1" applyFill="1" applyBorder="1" applyAlignment="1"/>
    <xf numFmtId="164" fontId="18" fillId="0" borderId="0" xfId="1" applyFont="1" applyBorder="1" applyAlignment="1"/>
    <xf numFmtId="164" fontId="18" fillId="0" borderId="0" xfId="1" applyFont="1" applyBorder="1" applyAlignment="1">
      <alignment horizontal="center"/>
    </xf>
    <xf numFmtId="0" fontId="20" fillId="0" borderId="1" xfId="0" applyFont="1" applyBorder="1" applyAlignment="1">
      <alignment wrapText="1"/>
    </xf>
    <xf numFmtId="43" fontId="20" fillId="0" borderId="0" xfId="0" applyNumberFormat="1" applyFont="1" applyAlignment="1">
      <alignment horizontal="right"/>
    </xf>
    <xf numFmtId="164" fontId="18" fillId="0" borderId="0" xfId="1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8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20" fillId="0" borderId="1" xfId="0" applyFont="1" applyBorder="1" applyAlignment="1"/>
    <xf numFmtId="164" fontId="20" fillId="0" borderId="6" xfId="1" applyFont="1" applyBorder="1"/>
    <xf numFmtId="164" fontId="20" fillId="0" borderId="14" xfId="1" applyFont="1" applyBorder="1"/>
    <xf numFmtId="164" fontId="20" fillId="0" borderId="1" xfId="1" applyFont="1" applyBorder="1"/>
    <xf numFmtId="164" fontId="20" fillId="0" borderId="0" xfId="1" applyFont="1" applyBorder="1"/>
    <xf numFmtId="164" fontId="20" fillId="0" borderId="0" xfId="0" applyNumberFormat="1" applyFont="1" applyBorder="1"/>
    <xf numFmtId="0" fontId="18" fillId="0" borderId="5" xfId="0" applyFont="1" applyBorder="1" applyAlignment="1"/>
    <xf numFmtId="164" fontId="18" fillId="0" borderId="7" xfId="1" applyFont="1" applyBorder="1"/>
    <xf numFmtId="164" fontId="18" fillId="0" borderId="0" xfId="1" applyFont="1" applyBorder="1"/>
    <xf numFmtId="164" fontId="20" fillId="0" borderId="0" xfId="0" applyNumberFormat="1" applyFont="1"/>
    <xf numFmtId="0" fontId="20" fillId="0" borderId="0" xfId="0" applyFont="1" applyFill="1"/>
    <xf numFmtId="0" fontId="20" fillId="0" borderId="0" xfId="0" applyFont="1" applyAlignment="1">
      <alignment horizontal="right"/>
    </xf>
    <xf numFmtId="43" fontId="20" fillId="0" borderId="0" xfId="0" applyNumberFormat="1" applyFont="1" applyBorder="1"/>
    <xf numFmtId="0" fontId="20" fillId="0" borderId="0" xfId="0" applyFont="1" applyFill="1" applyBorder="1"/>
    <xf numFmtId="43" fontId="20" fillId="0" borderId="0" xfId="0" applyNumberFormat="1" applyFont="1"/>
    <xf numFmtId="0" fontId="18" fillId="0" borderId="0" xfId="0" applyFont="1"/>
    <xf numFmtId="164" fontId="16" fillId="0" borderId="5" xfId="1" applyFont="1" applyBorder="1" applyAlignment="1"/>
    <xf numFmtId="164" fontId="16" fillId="0" borderId="5" xfId="1" applyFont="1" applyFill="1" applyBorder="1" applyAlignment="1"/>
    <xf numFmtId="164" fontId="21" fillId="0" borderId="1" xfId="1" applyFont="1" applyFill="1" applyBorder="1" applyAlignment="1">
      <alignment horizontal="right" wrapText="1"/>
    </xf>
    <xf numFmtId="164" fontId="16" fillId="0" borderId="1" xfId="1" applyFont="1" applyBorder="1" applyAlignment="1"/>
    <xf numFmtId="164" fontId="16" fillId="0" borderId="11" xfId="1" applyFont="1" applyBorder="1" applyAlignment="1"/>
    <xf numFmtId="0" fontId="17" fillId="0" borderId="3" xfId="0" applyFont="1" applyBorder="1" applyAlignment="1"/>
    <xf numFmtId="0" fontId="17" fillId="0" borderId="5" xfId="0" applyFont="1" applyBorder="1" applyAlignment="1">
      <alignment horizontal="center"/>
    </xf>
    <xf numFmtId="0" fontId="17" fillId="0" borderId="5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7" fillId="0" borderId="5" xfId="0" quotePrefix="1" applyFont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43" fontId="18" fillId="0" borderId="0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5" fontId="26" fillId="0" borderId="1" xfId="1" applyNumberFormat="1" applyFont="1" applyBorder="1" applyAlignment="1">
      <alignment horizontal="left"/>
    </xf>
    <xf numFmtId="165" fontId="26" fillId="0" borderId="1" xfId="1" applyNumberFormat="1" applyFont="1" applyBorder="1" applyAlignment="1">
      <alignment horizontal="left" vertical="top"/>
    </xf>
    <xf numFmtId="164" fontId="26" fillId="0" borderId="1" xfId="1" applyFont="1" applyBorder="1" applyAlignment="1">
      <alignment horizontal="left" vertical="top"/>
    </xf>
    <xf numFmtId="164" fontId="26" fillId="0" borderId="1" xfId="1" applyFont="1" applyBorder="1" applyAlignment="1">
      <alignment horizontal="center"/>
    </xf>
    <xf numFmtId="164" fontId="25" fillId="0" borderId="1" xfId="1" applyFont="1" applyBorder="1"/>
    <xf numFmtId="164" fontId="25" fillId="0" borderId="1" xfId="1" applyFont="1" applyBorder="1" applyAlignment="1">
      <alignment wrapText="1"/>
    </xf>
    <xf numFmtId="164" fontId="25" fillId="0" borderId="1" xfId="1" applyFont="1" applyBorder="1" applyAlignment="1">
      <alignment horizontal="center" wrapText="1"/>
    </xf>
    <xf numFmtId="164" fontId="25" fillId="0" borderId="1" xfId="1" applyFont="1" applyBorder="1" applyAlignment="1">
      <alignment horizontal="center"/>
    </xf>
    <xf numFmtId="0" fontId="27" fillId="4" borderId="15" xfId="2" applyFont="1" applyFill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164" fontId="29" fillId="0" borderId="1" xfId="1" applyFont="1" applyBorder="1"/>
    <xf numFmtId="0" fontId="28" fillId="0" borderId="5" xfId="0" quotePrefix="1" applyFont="1" applyBorder="1" applyAlignment="1">
      <alignment horizontal="center"/>
    </xf>
    <xf numFmtId="165" fontId="29" fillId="0" borderId="1" xfId="1" applyNumberFormat="1" applyFont="1" applyBorder="1" applyAlignment="1">
      <alignment horizontal="left"/>
    </xf>
    <xf numFmtId="165" fontId="29" fillId="0" borderId="1" xfId="1" applyNumberFormat="1" applyFont="1" applyBorder="1"/>
    <xf numFmtId="164" fontId="26" fillId="0" borderId="1" xfId="1" applyFont="1" applyBorder="1"/>
    <xf numFmtId="164" fontId="30" fillId="0" borderId="1" xfId="1" applyFont="1" applyBorder="1"/>
    <xf numFmtId="164" fontId="29" fillId="0" borderId="0" xfId="1" applyFont="1" applyBorder="1"/>
    <xf numFmtId="0" fontId="27" fillId="4" borderId="0" xfId="2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0" fillId="0" borderId="5" xfId="0" quotePrefix="1" applyFont="1" applyBorder="1" applyAlignment="1">
      <alignment horizontal="center"/>
    </xf>
    <xf numFmtId="0" fontId="18" fillId="0" borderId="5" xfId="0" quotePrefix="1" applyFont="1" applyBorder="1" applyAlignment="1">
      <alignment horizontal="center"/>
    </xf>
    <xf numFmtId="0" fontId="33" fillId="0" borderId="0" xfId="0" applyFont="1"/>
    <xf numFmtId="0" fontId="32" fillId="0" borderId="0" xfId="0" applyFont="1" applyAlignment="1">
      <alignment horizontal="center"/>
    </xf>
    <xf numFmtId="0" fontId="29" fillId="0" borderId="0" xfId="0" applyFont="1"/>
    <xf numFmtId="0" fontId="33" fillId="0" borderId="0" xfId="0" applyFont="1" applyFill="1"/>
    <xf numFmtId="0" fontId="34" fillId="0" borderId="1" xfId="0" applyFont="1" applyBorder="1"/>
    <xf numFmtId="0" fontId="33" fillId="2" borderId="0" xfId="0" applyFont="1" applyFill="1"/>
    <xf numFmtId="0" fontId="33" fillId="0" borderId="1" xfId="0" applyFont="1" applyFill="1" applyBorder="1"/>
    <xf numFmtId="0" fontId="33" fillId="0" borderId="1" xfId="0" applyFont="1" applyBorder="1"/>
    <xf numFmtId="0" fontId="34" fillId="0" borderId="1" xfId="0" quotePrefix="1" applyFont="1" applyBorder="1" applyAlignment="1">
      <alignment horizontal="center"/>
    </xf>
    <xf numFmtId="164" fontId="33" fillId="0" borderId="1" xfId="1" applyFont="1" applyBorder="1"/>
    <xf numFmtId="164" fontId="33" fillId="0" borderId="1" xfId="0" applyNumberFormat="1" applyFont="1" applyBorder="1"/>
    <xf numFmtId="1" fontId="33" fillId="0" borderId="1" xfId="0" applyNumberFormat="1" applyFont="1" applyBorder="1"/>
    <xf numFmtId="164" fontId="34" fillId="0" borderId="1" xfId="1" applyFont="1" applyBorder="1"/>
    <xf numFmtId="0" fontId="34" fillId="0" borderId="6" xfId="0" applyFont="1" applyFill="1" applyBorder="1" applyAlignment="1">
      <alignment vertical="center"/>
    </xf>
    <xf numFmtId="0" fontId="33" fillId="0" borderId="3" xfId="0" applyFont="1" applyBorder="1"/>
    <xf numFmtId="0" fontId="33" fillId="0" borderId="6" xfId="0" applyFont="1" applyBorder="1"/>
    <xf numFmtId="0" fontId="34" fillId="2" borderId="0" xfId="0" applyFont="1" applyFill="1"/>
    <xf numFmtId="164" fontId="34" fillId="0" borderId="3" xfId="1" applyFont="1" applyBorder="1"/>
    <xf numFmtId="164" fontId="34" fillId="0" borderId="1" xfId="0" applyNumberFormat="1" applyFont="1" applyBorder="1"/>
    <xf numFmtId="164" fontId="33" fillId="0" borderId="0" xfId="1" applyFont="1"/>
    <xf numFmtId="0" fontId="30" fillId="0" borderId="1" xfId="0" quotePrefix="1" applyFont="1" applyBorder="1" applyAlignment="1">
      <alignment horizontal="center"/>
    </xf>
    <xf numFmtId="0" fontId="35" fillId="2" borderId="0" xfId="0" applyFont="1" applyFill="1"/>
    <xf numFmtId="0" fontId="35" fillId="0" borderId="1" xfId="0" applyFont="1" applyFill="1" applyBorder="1"/>
    <xf numFmtId="0" fontId="32" fillId="0" borderId="0" xfId="0" applyFont="1" applyAlignment="1">
      <alignment horizontal="center"/>
    </xf>
    <xf numFmtId="0" fontId="33" fillId="0" borderId="3" xfId="0" applyFont="1" applyFill="1" applyBorder="1"/>
    <xf numFmtId="164" fontId="34" fillId="0" borderId="3" xfId="0" applyNumberFormat="1" applyFont="1" applyBorder="1"/>
    <xf numFmtId="43" fontId="33" fillId="0" borderId="0" xfId="0" applyNumberFormat="1" applyFont="1"/>
    <xf numFmtId="164" fontId="17" fillId="0" borderId="1" xfId="1" applyFont="1" applyFill="1" applyBorder="1" applyAlignment="1"/>
    <xf numFmtId="164" fontId="17" fillId="0" borderId="1" xfId="1" applyFont="1" applyBorder="1" applyAlignment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left" wrapText="1"/>
    </xf>
    <xf numFmtId="0" fontId="22" fillId="0" borderId="0" xfId="0" applyFont="1" applyBorder="1" applyAlignment="1">
      <alignment horizontal="left" wrapText="1"/>
    </xf>
    <xf numFmtId="0" fontId="19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34" fillId="0" borderId="3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4" fillId="0" borderId="3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4" fillId="0" borderId="16" xfId="0" applyFont="1" applyBorder="1" applyAlignment="1">
      <alignment horizontal="center"/>
    </xf>
    <xf numFmtId="0" fontId="34" fillId="0" borderId="12" xfId="0" applyFont="1" applyBorder="1" applyAlignment="1">
      <alignment horizontal="center"/>
    </xf>
    <xf numFmtId="0" fontId="31" fillId="0" borderId="0" xfId="0" applyFont="1" applyAlignment="1">
      <alignment horizontal="left" wrapText="1"/>
    </xf>
    <xf numFmtId="0" fontId="23" fillId="0" borderId="9" xfId="0" applyFont="1" applyBorder="1" applyAlignment="1">
      <alignment horizontal="center"/>
    </xf>
    <xf numFmtId="164" fontId="24" fillId="0" borderId="5" xfId="1" applyFont="1" applyBorder="1" applyAlignment="1">
      <alignment horizontal="center"/>
    </xf>
    <xf numFmtId="164" fontId="24" fillId="0" borderId="13" xfId="1" applyFont="1" applyBorder="1" applyAlignment="1">
      <alignment horizontal="center"/>
    </xf>
    <xf numFmtId="164" fontId="24" fillId="0" borderId="2" xfId="1" applyFont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165" fontId="29" fillId="0" borderId="1" xfId="1" applyNumberFormat="1" applyFont="1" applyBorder="1" applyAlignment="1">
      <alignment horizontal="center"/>
    </xf>
    <xf numFmtId="0" fontId="0" fillId="0" borderId="16" xfId="0" applyBorder="1" applyAlignment="1">
      <alignment horizontal="center"/>
    </xf>
  </cellXfs>
  <cellStyles count="3">
    <cellStyle name="Comma" xfId="1" builtinId="3"/>
    <cellStyle name="Normal" xfId="0" builtinId="0"/>
    <cellStyle name="Normal_TOTALDATA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2.75" x14ac:dyDescent="0.2"/>
  <cols>
    <col min="2" max="2" width="23" bestFit="1" customWidth="1"/>
    <col min="6" max="6" width="24.5703125" customWidth="1"/>
  </cols>
  <sheetData>
    <row r="1" spans="1:8" ht="23.1" customHeight="1" x14ac:dyDescent="0.2">
      <c r="B1">
        <f ca="1">MONTH(NOW())</f>
        <v>9</v>
      </c>
      <c r="C1">
        <f ca="1">YEAR(NOW())</f>
        <v>2020</v>
      </c>
    </row>
    <row r="2" spans="1:8" ht="23.1" customHeight="1" x14ac:dyDescent="0.2"/>
    <row r="3" spans="1:8" ht="23.1" customHeight="1" x14ac:dyDescent="0.2">
      <c r="B3" t="s">
        <v>843</v>
      </c>
      <c r="F3" t="s">
        <v>844</v>
      </c>
    </row>
    <row r="4" spans="1:8" ht="23.1" customHeight="1" x14ac:dyDescent="0.2">
      <c r="B4" t="s">
        <v>840</v>
      </c>
      <c r="C4" t="s">
        <v>841</v>
      </c>
      <c r="D4" t="s">
        <v>842</v>
      </c>
      <c r="F4" t="s">
        <v>840</v>
      </c>
      <c r="G4" t="s">
        <v>841</v>
      </c>
      <c r="H4" t="s">
        <v>842</v>
      </c>
    </row>
    <row r="5" spans="1:8" ht="23.1" customHeight="1" x14ac:dyDescent="0.2">
      <c r="B5" s="28" t="e">
        <f>IF(G5=1,F5-1,F5)</f>
        <v>#REF!</v>
      </c>
      <c r="C5" s="28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 x14ac:dyDescent="0.35">
      <c r="B6" s="30" t="e">
        <f>LOOKUP(C5,A8:B19)</f>
        <v>#REF!</v>
      </c>
      <c r="F6" s="30" t="e">
        <f>IF(G5=1,LOOKUP(G5,E8:F19),LOOKUP(G5,A8:B19))</f>
        <v>#REF!</v>
      </c>
    </row>
    <row r="8" spans="1:8" x14ac:dyDescent="0.2">
      <c r="A8">
        <v>1</v>
      </c>
      <c r="B8" s="31" t="e">
        <f>D8&amp;"-"&amp;RIGHT(B$5,2)</f>
        <v>#REF!</v>
      </c>
      <c r="D8" s="29" t="s">
        <v>853</v>
      </c>
      <c r="E8">
        <v>1</v>
      </c>
      <c r="F8" s="31" t="e">
        <f>D8&amp;"-"&amp;RIGHT(F$5,2)</f>
        <v>#REF!</v>
      </c>
    </row>
    <row r="9" spans="1:8" x14ac:dyDescent="0.2">
      <c r="A9">
        <v>2</v>
      </c>
      <c r="B9" s="31" t="e">
        <f t="shared" ref="B9:B19" si="0">D9&amp;"-"&amp;RIGHT(B$5,2)</f>
        <v>#REF!</v>
      </c>
      <c r="D9" s="29" t="s">
        <v>854</v>
      </c>
      <c r="E9">
        <v>2</v>
      </c>
      <c r="F9" s="31" t="e">
        <f t="shared" ref="F9:F19" si="1">D9&amp;"-"&amp;RIGHT(F$5,2)</f>
        <v>#REF!</v>
      </c>
    </row>
    <row r="10" spans="1:8" x14ac:dyDescent="0.2">
      <c r="A10">
        <v>3</v>
      </c>
      <c r="B10" s="31" t="e">
        <f t="shared" si="0"/>
        <v>#REF!</v>
      </c>
      <c r="D10" s="29" t="s">
        <v>855</v>
      </c>
      <c r="E10">
        <v>3</v>
      </c>
      <c r="F10" s="31" t="e">
        <f t="shared" si="1"/>
        <v>#REF!</v>
      </c>
    </row>
    <row r="11" spans="1:8" x14ac:dyDescent="0.2">
      <c r="A11">
        <v>4</v>
      </c>
      <c r="B11" s="31" t="e">
        <f t="shared" si="0"/>
        <v>#REF!</v>
      </c>
      <c r="D11" s="29" t="s">
        <v>856</v>
      </c>
      <c r="E11">
        <v>4</v>
      </c>
      <c r="F11" s="31" t="e">
        <f t="shared" si="1"/>
        <v>#REF!</v>
      </c>
    </row>
    <row r="12" spans="1:8" x14ac:dyDescent="0.2">
      <c r="A12">
        <v>5</v>
      </c>
      <c r="B12" s="31" t="e">
        <f t="shared" si="0"/>
        <v>#REF!</v>
      </c>
      <c r="D12" s="29" t="s">
        <v>845</v>
      </c>
      <c r="E12">
        <v>5</v>
      </c>
      <c r="F12" s="31" t="e">
        <f t="shared" si="1"/>
        <v>#REF!</v>
      </c>
    </row>
    <row r="13" spans="1:8" x14ac:dyDescent="0.2">
      <c r="A13">
        <v>6</v>
      </c>
      <c r="B13" s="31" t="e">
        <f t="shared" si="0"/>
        <v>#REF!</v>
      </c>
      <c r="D13" s="29" t="s">
        <v>846</v>
      </c>
      <c r="E13">
        <v>6</v>
      </c>
      <c r="F13" s="31" t="e">
        <f t="shared" si="1"/>
        <v>#REF!</v>
      </c>
    </row>
    <row r="14" spans="1:8" x14ac:dyDescent="0.2">
      <c r="A14">
        <v>7</v>
      </c>
      <c r="B14" s="31" t="e">
        <f t="shared" si="0"/>
        <v>#REF!</v>
      </c>
      <c r="D14" s="29" t="s">
        <v>847</v>
      </c>
      <c r="E14">
        <v>7</v>
      </c>
      <c r="F14" s="31" t="e">
        <f t="shared" si="1"/>
        <v>#REF!</v>
      </c>
    </row>
    <row r="15" spans="1:8" x14ac:dyDescent="0.2">
      <c r="A15">
        <v>8</v>
      </c>
      <c r="B15" s="31" t="e">
        <f t="shared" si="0"/>
        <v>#REF!</v>
      </c>
      <c r="D15" s="29" t="s">
        <v>848</v>
      </c>
      <c r="E15">
        <v>8</v>
      </c>
      <c r="F15" s="31" t="e">
        <f t="shared" si="1"/>
        <v>#REF!</v>
      </c>
    </row>
    <row r="16" spans="1:8" x14ac:dyDescent="0.2">
      <c r="A16">
        <v>9</v>
      </c>
      <c r="B16" s="31" t="e">
        <f t="shared" si="0"/>
        <v>#REF!</v>
      </c>
      <c r="D16" s="29" t="s">
        <v>849</v>
      </c>
      <c r="E16">
        <v>9</v>
      </c>
      <c r="F16" s="31" t="e">
        <f t="shared" si="1"/>
        <v>#REF!</v>
      </c>
    </row>
    <row r="17" spans="1:6" x14ac:dyDescent="0.2">
      <c r="A17">
        <v>10</v>
      </c>
      <c r="B17" s="31" t="e">
        <f t="shared" si="0"/>
        <v>#REF!</v>
      </c>
      <c r="D17" s="29" t="s">
        <v>850</v>
      </c>
      <c r="E17">
        <v>10</v>
      </c>
      <c r="F17" s="31" t="e">
        <f t="shared" si="1"/>
        <v>#REF!</v>
      </c>
    </row>
    <row r="18" spans="1:6" x14ac:dyDescent="0.2">
      <c r="A18">
        <v>11</v>
      </c>
      <c r="B18" s="31" t="e">
        <f t="shared" si="0"/>
        <v>#REF!</v>
      </c>
      <c r="D18" s="29" t="s">
        <v>851</v>
      </c>
      <c r="E18">
        <v>11</v>
      </c>
      <c r="F18" s="31" t="e">
        <f t="shared" si="1"/>
        <v>#REF!</v>
      </c>
    </row>
    <row r="19" spans="1:6" x14ac:dyDescent="0.2">
      <c r="A19">
        <v>12</v>
      </c>
      <c r="B19" s="31" t="e">
        <f t="shared" si="0"/>
        <v>#REF!</v>
      </c>
      <c r="D19" s="29" t="s">
        <v>852</v>
      </c>
      <c r="E19">
        <v>12</v>
      </c>
      <c r="F19" s="31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Q41"/>
  <sheetViews>
    <sheetView topLeftCell="A23" zoomScale="32" workbookViewId="0">
      <selection activeCell="A33" sqref="A33:XFD43"/>
    </sheetView>
  </sheetViews>
  <sheetFormatPr defaultRowHeight="12.75" x14ac:dyDescent="0.2"/>
  <cols>
    <col min="1" max="1" width="6.28515625" customWidth="1"/>
    <col min="2" max="2" width="40.85546875" customWidth="1"/>
    <col min="3" max="3" width="41.85546875" customWidth="1"/>
    <col min="4" max="4" width="39.42578125" customWidth="1"/>
    <col min="5" max="5" width="33.42578125" customWidth="1"/>
    <col min="6" max="7" width="33.28515625" customWidth="1"/>
    <col min="8" max="8" width="28.42578125" bestFit="1" customWidth="1"/>
    <col min="9" max="9" width="33.28515625" customWidth="1"/>
    <col min="10" max="10" width="32.140625" customWidth="1"/>
    <col min="11" max="11" width="25.28515625" customWidth="1"/>
    <col min="12" max="12" width="23.42578125" bestFit="1" customWidth="1"/>
    <col min="14" max="15" width="9.140625" hidden="1" customWidth="1"/>
  </cols>
  <sheetData>
    <row r="1" spans="1:17" ht="60" customHeight="1" x14ac:dyDescent="0.25">
      <c r="A1" s="138"/>
      <c r="B1" s="138"/>
      <c r="C1" s="138"/>
      <c r="D1" s="138"/>
      <c r="E1" s="138"/>
      <c r="F1" s="138"/>
      <c r="G1" s="138"/>
      <c r="H1" s="17"/>
      <c r="I1" s="17"/>
      <c r="J1" s="17"/>
      <c r="K1" s="17"/>
      <c r="L1" s="17"/>
      <c r="M1" s="17"/>
      <c r="N1" s="17"/>
      <c r="O1" s="17"/>
      <c r="P1" s="17"/>
    </row>
    <row r="2" spans="1:17" ht="60" customHeight="1" x14ac:dyDescent="0.4">
      <c r="A2" s="142" t="s">
        <v>905</v>
      </c>
      <c r="B2" s="142"/>
      <c r="C2" s="142"/>
      <c r="D2" s="142"/>
      <c r="E2" s="142"/>
      <c r="F2" s="142"/>
      <c r="G2" s="142"/>
      <c r="H2" s="142"/>
      <c r="I2" s="142"/>
      <c r="J2" s="33"/>
      <c r="K2" s="33"/>
      <c r="L2" s="11"/>
      <c r="M2" s="11"/>
      <c r="N2" s="11"/>
      <c r="O2" s="11"/>
      <c r="P2" s="11"/>
      <c r="Q2" s="11"/>
    </row>
    <row r="3" spans="1:17" ht="60" customHeight="1" x14ac:dyDescent="0.3">
      <c r="A3" s="34"/>
      <c r="B3" s="34"/>
      <c r="C3" s="35"/>
      <c r="D3" s="36"/>
      <c r="E3" s="36"/>
      <c r="F3" s="36"/>
      <c r="G3" s="37"/>
      <c r="H3" s="38"/>
      <c r="I3" s="39"/>
      <c r="J3" s="40"/>
      <c r="K3" s="40"/>
    </row>
    <row r="4" spans="1:17" ht="113.25" customHeight="1" x14ac:dyDescent="0.3">
      <c r="A4" s="78" t="s">
        <v>0</v>
      </c>
      <c r="B4" s="78" t="s">
        <v>22</v>
      </c>
      <c r="C4" s="79" t="s">
        <v>17</v>
      </c>
      <c r="D4" s="80" t="s">
        <v>38</v>
      </c>
      <c r="E4" s="81" t="s">
        <v>918</v>
      </c>
      <c r="F4" s="79" t="s">
        <v>31</v>
      </c>
      <c r="G4" s="82" t="s">
        <v>18</v>
      </c>
      <c r="H4" s="45"/>
      <c r="I4" s="45"/>
      <c r="J4" s="45"/>
      <c r="K4" s="34"/>
    </row>
    <row r="5" spans="1:17" ht="60" customHeight="1" x14ac:dyDescent="0.3">
      <c r="A5" s="44"/>
      <c r="B5" s="44"/>
      <c r="C5" s="83" t="s">
        <v>909</v>
      </c>
      <c r="D5" s="83" t="s">
        <v>909</v>
      </c>
      <c r="E5" s="83" t="s">
        <v>909</v>
      </c>
      <c r="F5" s="83" t="s">
        <v>909</v>
      </c>
      <c r="G5" s="84" t="s">
        <v>909</v>
      </c>
      <c r="H5" s="46"/>
      <c r="I5" s="46"/>
      <c r="J5" s="46"/>
      <c r="K5" s="34"/>
    </row>
    <row r="6" spans="1:17" ht="60" customHeight="1" x14ac:dyDescent="0.35">
      <c r="A6" s="47">
        <v>1</v>
      </c>
      <c r="B6" s="47" t="s">
        <v>26</v>
      </c>
      <c r="C6" s="73">
        <v>201244164072.36591</v>
      </c>
      <c r="D6" s="74">
        <v>20576021582.6884</v>
      </c>
      <c r="E6" s="75">
        <v>26340000000</v>
      </c>
      <c r="F6" s="74">
        <v>17971274479.351501</v>
      </c>
      <c r="G6" s="136">
        <f>C6+D6+E6+F6</f>
        <v>266131460134.40582</v>
      </c>
      <c r="H6" s="48"/>
      <c r="I6" s="49"/>
      <c r="J6" s="50"/>
      <c r="K6" s="34"/>
    </row>
    <row r="7" spans="1:17" ht="60" customHeight="1" x14ac:dyDescent="0.35">
      <c r="A7" s="47">
        <v>2</v>
      </c>
      <c r="B7" s="47" t="s">
        <v>33</v>
      </c>
      <c r="C7" s="73">
        <v>102073729385.2243</v>
      </c>
      <c r="D7" s="73">
        <v>10436433118.6301</v>
      </c>
      <c r="E7" s="75">
        <v>13360000000</v>
      </c>
      <c r="F7" s="73">
        <v>59904248264.504997</v>
      </c>
      <c r="G7" s="136">
        <f t="shared" ref="G7:G17" si="0">C7+D7+E7+F7</f>
        <v>185774410768.35941</v>
      </c>
      <c r="H7" s="48"/>
      <c r="I7" s="49"/>
      <c r="J7" s="50"/>
      <c r="K7" s="34"/>
    </row>
    <row r="8" spans="1:17" ht="60" customHeight="1" x14ac:dyDescent="0.35">
      <c r="A8" s="47">
        <v>3</v>
      </c>
      <c r="B8" s="47" t="s">
        <v>34</v>
      </c>
      <c r="C8" s="73">
        <v>78694566816.452896</v>
      </c>
      <c r="D8" s="73">
        <v>8046052479.1833</v>
      </c>
      <c r="E8" s="73">
        <v>10300000000</v>
      </c>
      <c r="F8" s="73">
        <v>41932973785.153503</v>
      </c>
      <c r="G8" s="136">
        <f t="shared" si="0"/>
        <v>138973593080.7897</v>
      </c>
      <c r="H8" s="48"/>
      <c r="I8" s="49"/>
      <c r="J8" s="50"/>
      <c r="K8" s="34"/>
    </row>
    <row r="9" spans="1:17" ht="60" customHeight="1" x14ac:dyDescent="0.35">
      <c r="A9" s="47">
        <v>4</v>
      </c>
      <c r="B9" s="47" t="s">
        <v>19</v>
      </c>
      <c r="C9" s="73">
        <v>24721890954.5569</v>
      </c>
      <c r="D9" s="73">
        <v>3773971416.4281998</v>
      </c>
      <c r="E9" s="73">
        <v>0</v>
      </c>
      <c r="F9" s="73">
        <v>0</v>
      </c>
      <c r="G9" s="136">
        <f t="shared" si="0"/>
        <v>28495862370.9851</v>
      </c>
      <c r="H9" s="48"/>
      <c r="I9" s="49"/>
      <c r="J9" s="50"/>
      <c r="K9" s="34"/>
    </row>
    <row r="10" spans="1:17" ht="60" customHeight="1" x14ac:dyDescent="0.35">
      <c r="A10" s="47">
        <v>5</v>
      </c>
      <c r="B10" s="47" t="s">
        <v>40</v>
      </c>
      <c r="C10" s="73">
        <v>5702807340.8999996</v>
      </c>
      <c r="D10" s="73">
        <v>0</v>
      </c>
      <c r="E10" s="73">
        <v>0</v>
      </c>
      <c r="F10" s="73">
        <v>617251294.77999997</v>
      </c>
      <c r="G10" s="136">
        <f t="shared" si="0"/>
        <v>6320058635.6799994</v>
      </c>
      <c r="H10" s="48"/>
      <c r="I10" s="49"/>
      <c r="J10" s="50"/>
      <c r="K10" s="34"/>
    </row>
    <row r="11" spans="1:17" ht="60" customHeight="1" x14ac:dyDescent="0.35">
      <c r="A11" s="47">
        <v>6</v>
      </c>
      <c r="B11" s="51" t="s">
        <v>897</v>
      </c>
      <c r="C11" s="73">
        <v>2678321738.25</v>
      </c>
      <c r="D11" s="73">
        <v>0</v>
      </c>
      <c r="E11" s="73">
        <v>0</v>
      </c>
      <c r="F11" s="73">
        <v>0</v>
      </c>
      <c r="G11" s="136">
        <f t="shared" si="0"/>
        <v>2678321738.25</v>
      </c>
      <c r="H11" s="48"/>
      <c r="I11" s="49"/>
      <c r="J11" s="50"/>
      <c r="K11" s="34"/>
    </row>
    <row r="12" spans="1:17" ht="60" customHeight="1" x14ac:dyDescent="0.35">
      <c r="A12" s="47">
        <v>7</v>
      </c>
      <c r="B12" s="51" t="s">
        <v>41</v>
      </c>
      <c r="C12" s="73">
        <v>10513493704.25</v>
      </c>
      <c r="D12" s="73">
        <v>0</v>
      </c>
      <c r="E12" s="73">
        <v>0</v>
      </c>
      <c r="F12" s="73">
        <v>4535802319.3699999</v>
      </c>
      <c r="G12" s="136">
        <f t="shared" si="0"/>
        <v>15049296023.619999</v>
      </c>
      <c r="H12" s="48"/>
      <c r="I12" s="49"/>
      <c r="J12" s="50"/>
      <c r="K12" s="34"/>
    </row>
    <row r="13" spans="1:17" ht="60" customHeight="1" x14ac:dyDescent="0.35">
      <c r="A13" s="47">
        <v>8</v>
      </c>
      <c r="B13" s="51" t="s">
        <v>907</v>
      </c>
      <c r="C13" s="73">
        <v>1000000000</v>
      </c>
      <c r="D13" s="73">
        <v>0</v>
      </c>
      <c r="E13" s="73">
        <v>0</v>
      </c>
      <c r="F13" s="73">
        <v>0</v>
      </c>
      <c r="G13" s="136">
        <f t="shared" si="0"/>
        <v>1000000000</v>
      </c>
      <c r="H13" s="48"/>
      <c r="I13" s="49"/>
      <c r="J13" s="50"/>
      <c r="K13" s="34"/>
    </row>
    <row r="14" spans="1:17" ht="60" customHeight="1" x14ac:dyDescent="0.35">
      <c r="A14" s="47">
        <v>9</v>
      </c>
      <c r="B14" s="51" t="s">
        <v>906</v>
      </c>
      <c r="C14" s="76">
        <v>59850970.299999997</v>
      </c>
      <c r="D14" s="73">
        <v>0</v>
      </c>
      <c r="E14" s="73">
        <v>0</v>
      </c>
      <c r="F14" s="73">
        <v>0</v>
      </c>
      <c r="G14" s="136">
        <f t="shared" si="0"/>
        <v>59850970.299999997</v>
      </c>
      <c r="H14" s="48"/>
      <c r="I14" s="49"/>
      <c r="J14" s="50"/>
      <c r="K14" s="34"/>
    </row>
    <row r="15" spans="1:17" ht="60" customHeight="1" x14ac:dyDescent="0.35">
      <c r="A15" s="47">
        <v>10</v>
      </c>
      <c r="B15" s="51" t="s">
        <v>908</v>
      </c>
      <c r="C15" s="76">
        <v>2836790470.25</v>
      </c>
      <c r="D15" s="73">
        <v>0</v>
      </c>
      <c r="E15" s="73">
        <v>0</v>
      </c>
      <c r="F15" s="73">
        <v>0</v>
      </c>
      <c r="G15" s="136">
        <f t="shared" si="0"/>
        <v>2836790470.25</v>
      </c>
      <c r="H15" s="48"/>
      <c r="I15" s="49"/>
      <c r="J15" s="50"/>
      <c r="K15" s="34"/>
    </row>
    <row r="16" spans="1:17" ht="60" customHeight="1" x14ac:dyDescent="0.35">
      <c r="A16" s="47">
        <v>11</v>
      </c>
      <c r="B16" s="51" t="s">
        <v>922</v>
      </c>
      <c r="C16" s="73">
        <v>45000000000</v>
      </c>
      <c r="D16" s="73"/>
      <c r="E16" s="73"/>
      <c r="F16" s="73"/>
      <c r="G16" s="136">
        <f t="shared" si="0"/>
        <v>45000000000</v>
      </c>
      <c r="H16" s="48"/>
      <c r="I16" s="49"/>
      <c r="J16" s="50"/>
      <c r="K16" s="34"/>
    </row>
    <row r="17" spans="1:12" ht="60" customHeight="1" x14ac:dyDescent="0.35">
      <c r="A17" s="47">
        <v>12</v>
      </c>
      <c r="B17" s="51" t="s">
        <v>910</v>
      </c>
      <c r="C17" s="73">
        <v>0</v>
      </c>
      <c r="D17" s="73">
        <v>0</v>
      </c>
      <c r="E17" s="73">
        <v>0</v>
      </c>
      <c r="F17" s="73">
        <v>3864790210.6100001</v>
      </c>
      <c r="G17" s="136">
        <f t="shared" si="0"/>
        <v>3864790210.6100001</v>
      </c>
      <c r="H17" s="48"/>
      <c r="I17" s="49"/>
      <c r="J17" s="50"/>
      <c r="K17" s="34"/>
    </row>
    <row r="18" spans="1:12" ht="60" customHeight="1" thickBot="1" x14ac:dyDescent="0.4">
      <c r="A18" s="47"/>
      <c r="B18" s="47" t="s">
        <v>18</v>
      </c>
      <c r="C18" s="77">
        <f>SUM(C6:C17)</f>
        <v>474525615452.54999</v>
      </c>
      <c r="D18" s="77">
        <f t="shared" ref="D18:G18" si="1">SUM(D6:D17)</f>
        <v>42832478596.93</v>
      </c>
      <c r="E18" s="77">
        <f t="shared" si="1"/>
        <v>50000000000</v>
      </c>
      <c r="F18" s="77">
        <f t="shared" si="1"/>
        <v>128826340353.77</v>
      </c>
      <c r="G18" s="137">
        <f t="shared" si="1"/>
        <v>696184434403.25012</v>
      </c>
      <c r="H18" s="49"/>
      <c r="I18" s="49"/>
      <c r="J18" s="49"/>
      <c r="K18" s="34"/>
    </row>
    <row r="19" spans="1:12" ht="60" customHeight="1" thickTop="1" x14ac:dyDescent="0.3">
      <c r="A19" s="34"/>
      <c r="B19" s="52" t="s">
        <v>39</v>
      </c>
      <c r="C19" s="53"/>
      <c r="D19" s="53"/>
      <c r="E19" s="53"/>
      <c r="F19" s="53"/>
      <c r="G19" s="53"/>
      <c r="H19" s="53"/>
      <c r="I19" s="53"/>
      <c r="J19" s="50"/>
      <c r="K19" s="50"/>
    </row>
    <row r="20" spans="1:12" ht="60" customHeight="1" x14ac:dyDescent="0.3">
      <c r="A20" s="34"/>
      <c r="B20" s="54" t="s">
        <v>23</v>
      </c>
      <c r="C20" s="53"/>
      <c r="D20" s="54"/>
      <c r="E20" s="54"/>
      <c r="F20" s="54"/>
      <c r="G20" s="54"/>
      <c r="H20" s="53"/>
      <c r="I20" s="53"/>
      <c r="J20" s="53"/>
      <c r="K20" s="53"/>
    </row>
    <row r="21" spans="1:12" ht="60" customHeight="1" x14ac:dyDescent="0.3">
      <c r="A21" s="143" t="s">
        <v>911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43"/>
    </row>
    <row r="22" spans="1:12" ht="60" customHeight="1" x14ac:dyDescent="0.3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3" spans="1:12" ht="60" customHeight="1" x14ac:dyDescent="0.3">
      <c r="A23" s="44"/>
      <c r="B23" s="44">
        <v>1</v>
      </c>
      <c r="C23" s="44">
        <v>2</v>
      </c>
      <c r="D23" s="44">
        <v>3</v>
      </c>
      <c r="E23" s="44" t="s">
        <v>899</v>
      </c>
      <c r="F23" s="41">
        <v>5</v>
      </c>
      <c r="G23" s="44">
        <v>6</v>
      </c>
      <c r="H23" s="41">
        <v>7</v>
      </c>
      <c r="I23" s="44">
        <v>8</v>
      </c>
      <c r="J23" s="45"/>
      <c r="K23" s="40"/>
    </row>
    <row r="24" spans="1:12" ht="60" customHeight="1" x14ac:dyDescent="0.3">
      <c r="A24" s="43" t="s">
        <v>0</v>
      </c>
      <c r="B24" s="43" t="s">
        <v>22</v>
      </c>
      <c r="C24" s="55" t="s">
        <v>7</v>
      </c>
      <c r="D24" s="43" t="s">
        <v>898</v>
      </c>
      <c r="E24" s="43" t="s">
        <v>15</v>
      </c>
      <c r="F24" s="43" t="s">
        <v>918</v>
      </c>
      <c r="G24" s="42" t="s">
        <v>38</v>
      </c>
      <c r="H24" s="42" t="s">
        <v>31</v>
      </c>
      <c r="I24" s="43" t="s">
        <v>16</v>
      </c>
      <c r="J24" s="85"/>
      <c r="K24" s="56"/>
    </row>
    <row r="25" spans="1:12" ht="60" customHeight="1" x14ac:dyDescent="0.3">
      <c r="A25" s="47"/>
      <c r="B25" s="47"/>
      <c r="C25" s="83" t="s">
        <v>909</v>
      </c>
      <c r="D25" s="83" t="s">
        <v>909</v>
      </c>
      <c r="E25" s="83" t="s">
        <v>909</v>
      </c>
      <c r="F25" s="83" t="s">
        <v>909</v>
      </c>
      <c r="G25" s="83" t="s">
        <v>909</v>
      </c>
      <c r="H25" s="83" t="s">
        <v>909</v>
      </c>
      <c r="I25" s="84" t="s">
        <v>909</v>
      </c>
      <c r="J25" s="46"/>
      <c r="K25" s="46"/>
    </row>
    <row r="26" spans="1:12" ht="60" customHeight="1" x14ac:dyDescent="0.3">
      <c r="A26" s="47">
        <v>1</v>
      </c>
      <c r="B26" s="57" t="s">
        <v>20</v>
      </c>
      <c r="C26" s="58">
        <v>185276043232.91089</v>
      </c>
      <c r="D26" s="58">
        <v>40803463719.290001</v>
      </c>
      <c r="E26" s="58">
        <f>C26-D26</f>
        <v>144472579513.62088</v>
      </c>
      <c r="F26" s="58">
        <v>24250000000</v>
      </c>
      <c r="G26" s="58">
        <v>18943375982.540001</v>
      </c>
      <c r="H26" s="59">
        <v>16773189514.061399</v>
      </c>
      <c r="I26" s="60">
        <f>E26+F26+G26+H26</f>
        <v>204439145010.22229</v>
      </c>
      <c r="J26" s="61"/>
      <c r="K26" s="62"/>
    </row>
    <row r="27" spans="1:12" ht="60" customHeight="1" x14ac:dyDescent="0.3">
      <c r="A27" s="47">
        <v>2</v>
      </c>
      <c r="B27" s="57" t="s">
        <v>21</v>
      </c>
      <c r="C27" s="58">
        <v>3820124602.7403998</v>
      </c>
      <c r="D27" s="58">
        <v>0</v>
      </c>
      <c r="E27" s="58">
        <f t="shared" ref="E27:E30" si="2">C27-D27</f>
        <v>3820124602.7403998</v>
      </c>
      <c r="F27" s="58">
        <v>500000000</v>
      </c>
      <c r="G27" s="58">
        <v>390585071.81</v>
      </c>
      <c r="H27" s="58">
        <v>0</v>
      </c>
      <c r="I27" s="60">
        <f t="shared" ref="I27:I30" si="3">E27+F27+G27+H27</f>
        <v>4710709674.5504007</v>
      </c>
      <c r="J27" s="61"/>
      <c r="K27" s="62"/>
    </row>
    <row r="28" spans="1:12" ht="60" customHeight="1" x14ac:dyDescent="0.3">
      <c r="A28" s="47">
        <v>3</v>
      </c>
      <c r="B28" s="57" t="s">
        <v>4</v>
      </c>
      <c r="C28" s="58">
        <v>1910062301.3701999</v>
      </c>
      <c r="D28" s="58">
        <v>0</v>
      </c>
      <c r="E28" s="58">
        <f t="shared" si="2"/>
        <v>1910062301.3701999</v>
      </c>
      <c r="F28" s="58">
        <v>250000000</v>
      </c>
      <c r="G28" s="58">
        <v>195292535.90000001</v>
      </c>
      <c r="H28" s="59">
        <v>0</v>
      </c>
      <c r="I28" s="60">
        <f t="shared" si="3"/>
        <v>2355354837.2702003</v>
      </c>
      <c r="J28" s="61"/>
      <c r="K28" s="62"/>
    </row>
    <row r="29" spans="1:12" ht="60" customHeight="1" x14ac:dyDescent="0.3">
      <c r="A29" s="47">
        <v>4</v>
      </c>
      <c r="B29" s="51" t="s">
        <v>5</v>
      </c>
      <c r="C29" s="58">
        <v>6417809332.6039</v>
      </c>
      <c r="D29" s="58">
        <v>0</v>
      </c>
      <c r="E29" s="58">
        <f t="shared" si="2"/>
        <v>6417809332.6039</v>
      </c>
      <c r="F29" s="58">
        <v>840000000</v>
      </c>
      <c r="G29" s="58">
        <v>656182920.63</v>
      </c>
      <c r="H29" s="59">
        <v>0</v>
      </c>
      <c r="I29" s="60">
        <f t="shared" si="3"/>
        <v>7913992253.2339001</v>
      </c>
      <c r="J29" s="61"/>
      <c r="K29" s="62"/>
    </row>
    <row r="30" spans="1:12" ht="60" customHeight="1" thickBot="1" x14ac:dyDescent="0.35">
      <c r="A30" s="47">
        <v>5</v>
      </c>
      <c r="B30" s="47" t="s">
        <v>6</v>
      </c>
      <c r="C30" s="58">
        <v>3820124602.7403998</v>
      </c>
      <c r="D30" s="58">
        <v>42479689.710000001</v>
      </c>
      <c r="E30" s="58">
        <f t="shared" si="2"/>
        <v>3777644913.0303998</v>
      </c>
      <c r="F30" s="58">
        <v>500000000</v>
      </c>
      <c r="G30" s="58">
        <v>390585071.81</v>
      </c>
      <c r="H30" s="58">
        <v>1198084965.2901001</v>
      </c>
      <c r="I30" s="60">
        <f t="shared" si="3"/>
        <v>5866314950.1304998</v>
      </c>
      <c r="J30" s="61"/>
      <c r="K30" s="62"/>
    </row>
    <row r="31" spans="1:12" ht="60" customHeight="1" thickTop="1" thickBot="1" x14ac:dyDescent="0.35">
      <c r="A31" s="47"/>
      <c r="B31" s="63" t="s">
        <v>10</v>
      </c>
      <c r="C31" s="64">
        <f>SUM(C26:C30)</f>
        <v>201244164072.36578</v>
      </c>
      <c r="D31" s="64">
        <f t="shared" ref="D31:H31" si="4">SUM(D26:D30)</f>
        <v>40845943409</v>
      </c>
      <c r="E31" s="64">
        <f>SUM(E26:E30)</f>
        <v>160398220663.36578</v>
      </c>
      <c r="F31" s="64">
        <f>SUM(F26:F30)</f>
        <v>26340000000</v>
      </c>
      <c r="G31" s="64">
        <f t="shared" si="4"/>
        <v>20576021582.690006</v>
      </c>
      <c r="H31" s="64">
        <f t="shared" si="4"/>
        <v>17971274479.351501</v>
      </c>
      <c r="I31" s="64">
        <f>SUM(I26:I30)</f>
        <v>225285516725.40729</v>
      </c>
      <c r="J31" s="65"/>
      <c r="K31" s="65"/>
    </row>
    <row r="32" spans="1:12" ht="21" thickTop="1" x14ac:dyDescent="0.3">
      <c r="A32" s="34"/>
      <c r="B32" s="34"/>
      <c r="C32" s="34"/>
      <c r="D32" s="66"/>
      <c r="E32" s="66"/>
      <c r="F32" s="67"/>
      <c r="G32" s="67"/>
      <c r="H32" s="67"/>
      <c r="I32" s="68"/>
      <c r="J32" s="69"/>
      <c r="K32" s="62"/>
      <c r="L32" t="s">
        <v>896</v>
      </c>
    </row>
    <row r="33" spans="1:11" ht="20.25" x14ac:dyDescent="0.3">
      <c r="A33" s="70"/>
      <c r="B33" s="34"/>
      <c r="C33" s="34"/>
      <c r="D33" s="34"/>
      <c r="E33" s="66"/>
      <c r="F33" s="66"/>
      <c r="G33" s="34"/>
      <c r="H33" s="71"/>
      <c r="I33" s="71"/>
      <c r="J33" s="71"/>
      <c r="K33" s="66"/>
    </row>
    <row r="34" spans="1:11" ht="96" customHeight="1" x14ac:dyDescent="0.3">
      <c r="A34" s="141"/>
      <c r="B34" s="141"/>
      <c r="C34" s="141"/>
      <c r="D34" s="141"/>
      <c r="E34" s="141"/>
      <c r="F34" s="141"/>
      <c r="G34" s="141"/>
      <c r="H34" s="141"/>
      <c r="I34" s="141"/>
      <c r="J34" s="141"/>
      <c r="K34" s="141"/>
    </row>
    <row r="35" spans="1:11" ht="20.25" x14ac:dyDescent="0.3">
      <c r="A35" s="34"/>
      <c r="B35" s="72"/>
      <c r="C35" s="72"/>
      <c r="D35" s="72"/>
      <c r="E35" s="72"/>
      <c r="F35" s="72"/>
      <c r="G35" s="72"/>
      <c r="H35" s="34"/>
      <c r="I35" s="34"/>
      <c r="J35" s="34"/>
      <c r="K35" s="34"/>
    </row>
    <row r="36" spans="1:11" ht="20.25" hidden="1" x14ac:dyDescent="0.3">
      <c r="A36" s="34"/>
      <c r="B36" s="72"/>
      <c r="C36" s="72"/>
      <c r="D36" s="72"/>
      <c r="E36" s="72"/>
      <c r="F36" s="72"/>
      <c r="G36" s="72"/>
      <c r="H36" s="34"/>
      <c r="I36" s="34"/>
      <c r="J36" s="34"/>
      <c r="K36" s="34"/>
    </row>
    <row r="37" spans="1:11" ht="20.25" x14ac:dyDescent="0.3">
      <c r="A37" s="34"/>
      <c r="B37" s="72"/>
      <c r="C37" s="72"/>
      <c r="D37" s="72"/>
      <c r="E37" s="72"/>
      <c r="F37" s="72"/>
      <c r="G37" s="72"/>
      <c r="H37" s="34"/>
      <c r="I37" s="34"/>
      <c r="J37" s="34"/>
      <c r="K37" s="34"/>
    </row>
    <row r="39" spans="1:11" ht="20.25" x14ac:dyDescent="0.3">
      <c r="C39" s="144"/>
      <c r="D39" s="144"/>
      <c r="E39" s="144"/>
      <c r="F39" s="144"/>
      <c r="G39" s="144"/>
    </row>
    <row r="40" spans="1:11" ht="20.25" x14ac:dyDescent="0.3">
      <c r="C40" s="140"/>
      <c r="D40" s="140"/>
      <c r="E40" s="140"/>
      <c r="F40" s="140"/>
      <c r="G40" s="140"/>
    </row>
    <row r="41" spans="1:11" ht="20.25" x14ac:dyDescent="0.3">
      <c r="C41" s="140"/>
      <c r="D41" s="140"/>
      <c r="E41" s="140"/>
      <c r="F41" s="140"/>
      <c r="G41" s="140"/>
    </row>
  </sheetData>
  <mergeCells count="7">
    <mergeCell ref="A1:G1"/>
    <mergeCell ref="C40:G40"/>
    <mergeCell ref="C41:G41"/>
    <mergeCell ref="A34:K34"/>
    <mergeCell ref="A2:I2"/>
    <mergeCell ref="A21:K21"/>
    <mergeCell ref="C39:G39"/>
  </mergeCells>
  <phoneticPr fontId="3" type="noConversion"/>
  <pageMargins left="0.74803149606299213" right="0.74803149606299213" top="0.39370078740157483" bottom="0.41" header="0.51181102362204722" footer="0.51181102362204722"/>
  <pageSetup scale="2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R55"/>
  <sheetViews>
    <sheetView tabSelected="1" zoomScale="80" zoomScaleNormal="80" workbookViewId="0">
      <pane xSplit="3" ySplit="9" topLeftCell="D53" activePane="bottomRight" state="frozen"/>
      <selection pane="topRight" activeCell="D1" sqref="D1"/>
      <selection pane="bottomLeft" activeCell="A10" sqref="A10"/>
      <selection pane="bottomRight" activeCell="B53" sqref="B53"/>
    </sheetView>
  </sheetViews>
  <sheetFormatPr defaultRowHeight="12.75" x14ac:dyDescent="0.2"/>
  <cols>
    <col min="1" max="1" width="4" bestFit="1" customWidth="1"/>
    <col min="2" max="2" width="22.42578125" customWidth="1"/>
    <col min="3" max="3" width="7.42578125" customWidth="1"/>
    <col min="4" max="4" width="20.7109375" customWidth="1"/>
    <col min="5" max="5" width="19" customWidth="1"/>
    <col min="6" max="6" width="19.42578125" customWidth="1"/>
    <col min="7" max="7" width="17.85546875" bestFit="1" customWidth="1"/>
    <col min="8" max="8" width="18.5703125" customWidth="1"/>
    <col min="9" max="9" width="19.42578125" customWidth="1"/>
    <col min="10" max="10" width="19.5703125" customWidth="1"/>
    <col min="11" max="12" width="21" customWidth="1"/>
    <col min="13" max="13" width="22" bestFit="1" customWidth="1"/>
    <col min="14" max="15" width="22" customWidth="1"/>
    <col min="16" max="16" width="24.140625" bestFit="1" customWidth="1"/>
    <col min="17" max="17" width="20.140625" bestFit="1" customWidth="1"/>
    <col min="18" max="18" width="5.5703125" customWidth="1"/>
  </cols>
  <sheetData>
    <row r="1" spans="1:18" ht="39.950000000000003" customHeight="1" x14ac:dyDescent="0.4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</row>
    <row r="2" spans="1:18" ht="39.950000000000003" customHeight="1" x14ac:dyDescent="0.4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86"/>
      <c r="O2" s="86"/>
      <c r="P2" s="21"/>
      <c r="Q2" s="21"/>
      <c r="R2" s="21"/>
    </row>
    <row r="3" spans="1:18" ht="39.950000000000003" customHeight="1" x14ac:dyDescent="0.25">
      <c r="H3" s="15" t="s">
        <v>27</v>
      </c>
      <c r="P3" s="106"/>
    </row>
    <row r="4" spans="1:18" ht="39.950000000000003" customHeight="1" x14ac:dyDescent="0.25">
      <c r="A4" s="155" t="s">
        <v>912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</row>
    <row r="5" spans="1:18" ht="39.950000000000003" customHeight="1" x14ac:dyDescent="0.3">
      <c r="A5" s="14"/>
      <c r="B5" s="14"/>
      <c r="C5" s="14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4"/>
    </row>
    <row r="6" spans="1:18" ht="39.950000000000003" customHeight="1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 t="s">
        <v>8</v>
      </c>
      <c r="G6" s="2">
        <v>7</v>
      </c>
      <c r="H6" s="2">
        <v>8</v>
      </c>
      <c r="I6" s="2">
        <v>9</v>
      </c>
      <c r="J6" s="2" t="s">
        <v>9</v>
      </c>
      <c r="K6" s="2">
        <v>11</v>
      </c>
      <c r="L6" s="2">
        <v>12</v>
      </c>
      <c r="M6" s="2">
        <v>13</v>
      </c>
      <c r="N6" s="87"/>
      <c r="O6" s="87"/>
      <c r="P6" s="2" t="s">
        <v>902</v>
      </c>
      <c r="Q6" s="2" t="s">
        <v>903</v>
      </c>
      <c r="R6" s="1"/>
    </row>
    <row r="7" spans="1:18" ht="39.950000000000003" customHeight="1" x14ac:dyDescent="0.2">
      <c r="A7" s="150" t="s">
        <v>0</v>
      </c>
      <c r="B7" s="150" t="s">
        <v>22</v>
      </c>
      <c r="C7" s="150" t="s">
        <v>1</v>
      </c>
      <c r="D7" s="150" t="s">
        <v>7</v>
      </c>
      <c r="E7" s="150" t="s">
        <v>36</v>
      </c>
      <c r="F7" s="150" t="s">
        <v>2</v>
      </c>
      <c r="G7" s="147" t="s">
        <v>30</v>
      </c>
      <c r="H7" s="148"/>
      <c r="I7" s="149"/>
      <c r="J7" s="150" t="s">
        <v>15</v>
      </c>
      <c r="K7" s="153" t="s">
        <v>918</v>
      </c>
      <c r="L7" s="153" t="s">
        <v>900</v>
      </c>
      <c r="M7" s="150" t="s">
        <v>79</v>
      </c>
      <c r="N7" s="150" t="s">
        <v>904</v>
      </c>
      <c r="O7" s="150" t="s">
        <v>920</v>
      </c>
      <c r="P7" s="150" t="s">
        <v>32</v>
      </c>
      <c r="Q7" s="150" t="s">
        <v>16</v>
      </c>
      <c r="R7" s="150" t="s">
        <v>0</v>
      </c>
    </row>
    <row r="8" spans="1:18" ht="39.950000000000003" customHeight="1" x14ac:dyDescent="0.2">
      <c r="A8" s="151"/>
      <c r="B8" s="151"/>
      <c r="C8" s="151"/>
      <c r="D8" s="151"/>
      <c r="E8" s="151"/>
      <c r="F8" s="151"/>
      <c r="G8" s="3" t="s">
        <v>3</v>
      </c>
      <c r="H8" s="3" t="s">
        <v>14</v>
      </c>
      <c r="I8" s="3" t="s">
        <v>857</v>
      </c>
      <c r="J8" s="151"/>
      <c r="K8" s="154"/>
      <c r="L8" s="154"/>
      <c r="M8" s="151"/>
      <c r="N8" s="151"/>
      <c r="O8" s="151"/>
      <c r="P8" s="151"/>
      <c r="Q8" s="151"/>
      <c r="R8" s="151"/>
    </row>
    <row r="9" spans="1:18" ht="39.950000000000003" customHeight="1" x14ac:dyDescent="0.3">
      <c r="A9" s="1"/>
      <c r="B9" s="1"/>
      <c r="C9" s="1"/>
      <c r="D9" s="108" t="s">
        <v>909</v>
      </c>
      <c r="E9" s="108" t="s">
        <v>909</v>
      </c>
      <c r="F9" s="108" t="s">
        <v>909</v>
      </c>
      <c r="G9" s="108" t="s">
        <v>909</v>
      </c>
      <c r="H9" s="108" t="s">
        <v>909</v>
      </c>
      <c r="I9" s="108" t="s">
        <v>909</v>
      </c>
      <c r="J9" s="108" t="s">
        <v>909</v>
      </c>
      <c r="K9" s="108" t="s">
        <v>909</v>
      </c>
      <c r="L9" s="108" t="s">
        <v>909</v>
      </c>
      <c r="M9" s="108" t="s">
        <v>909</v>
      </c>
      <c r="N9" s="108" t="s">
        <v>909</v>
      </c>
      <c r="O9" s="108" t="s">
        <v>909</v>
      </c>
      <c r="P9" s="108" t="s">
        <v>909</v>
      </c>
      <c r="Q9" s="108" t="s">
        <v>909</v>
      </c>
      <c r="R9" s="1"/>
    </row>
    <row r="10" spans="1:18" ht="39.950000000000003" customHeight="1" x14ac:dyDescent="0.25">
      <c r="A10" s="1">
        <v>1</v>
      </c>
      <c r="B10" s="23" t="s">
        <v>42</v>
      </c>
      <c r="C10" s="22">
        <v>17</v>
      </c>
      <c r="D10" s="4">
        <v>2520540820.5969</v>
      </c>
      <c r="E10" s="4">
        <v>268786901.29000002</v>
      </c>
      <c r="F10" s="5">
        <f>D10+E10</f>
        <v>2789327721.8868999</v>
      </c>
      <c r="G10" s="6">
        <v>33320520.199999999</v>
      </c>
      <c r="H10" s="6">
        <v>0</v>
      </c>
      <c r="I10" s="4">
        <v>390280209.27999997</v>
      </c>
      <c r="J10" s="7">
        <f>F10-G10-H10-I10</f>
        <v>2365726992.4069004</v>
      </c>
      <c r="K10" s="5">
        <v>329902959.02999997</v>
      </c>
      <c r="L10" s="32">
        <v>308217401.35000002</v>
      </c>
      <c r="M10" s="7">
        <v>1209267046.1626999</v>
      </c>
      <c r="N10" s="12">
        <v>0</v>
      </c>
      <c r="O10" s="12">
        <f>M10-N10</f>
        <v>1209267046.1626999</v>
      </c>
      <c r="P10" s="12">
        <f>F10+K10+L10+M10</f>
        <v>4636715128.4295998</v>
      </c>
      <c r="Q10" s="8">
        <f>J10+K10+L10+O10</f>
        <v>4213114398.9496002</v>
      </c>
      <c r="R10" s="1">
        <v>1</v>
      </c>
    </row>
    <row r="11" spans="1:18" ht="39.950000000000003" customHeight="1" x14ac:dyDescent="0.25">
      <c r="A11" s="1">
        <v>2</v>
      </c>
      <c r="B11" s="23" t="s">
        <v>43</v>
      </c>
      <c r="C11" s="16">
        <v>21</v>
      </c>
      <c r="D11" s="4">
        <v>2681421984.8245001</v>
      </c>
      <c r="E11" s="4">
        <v>0</v>
      </c>
      <c r="F11" s="5">
        <f t="shared" ref="F11:F47" si="0">D11+E11</f>
        <v>2681421984.8245001</v>
      </c>
      <c r="G11" s="6">
        <v>82720173.670000002</v>
      </c>
      <c r="H11" s="6">
        <v>0</v>
      </c>
      <c r="I11" s="4">
        <v>154205582.49000001</v>
      </c>
      <c r="J11" s="7">
        <f t="shared" ref="J11:J47" si="1">F11-G11-H11-I11</f>
        <v>2444496228.6645002</v>
      </c>
      <c r="K11" s="5">
        <v>350960016.19</v>
      </c>
      <c r="L11" s="32">
        <v>274159486.25</v>
      </c>
      <c r="M11" s="7">
        <v>1293061926.8910999</v>
      </c>
      <c r="N11" s="12">
        <v>0</v>
      </c>
      <c r="O11" s="12">
        <f t="shared" ref="O11:O47" si="2">M11-N11</f>
        <v>1293061926.8910999</v>
      </c>
      <c r="P11" s="12">
        <f t="shared" ref="P11:P47" si="3">F11+K11+L11+M11</f>
        <v>4599603414.1555996</v>
      </c>
      <c r="Q11" s="8">
        <f t="shared" ref="Q11:Q47" si="4">J11+K11+L11+O11</f>
        <v>4362677657.9955997</v>
      </c>
      <c r="R11" s="1">
        <v>2</v>
      </c>
    </row>
    <row r="12" spans="1:18" ht="39.950000000000003" customHeight="1" x14ac:dyDescent="0.25">
      <c r="A12" s="1">
        <v>3</v>
      </c>
      <c r="B12" s="23" t="s">
        <v>44</v>
      </c>
      <c r="C12" s="16">
        <v>31</v>
      </c>
      <c r="D12" s="4">
        <v>2706340228.5992999</v>
      </c>
      <c r="E12" s="4">
        <v>5297599973.9899998</v>
      </c>
      <c r="F12" s="5">
        <f t="shared" si="0"/>
        <v>8003940202.5893002</v>
      </c>
      <c r="G12" s="6">
        <v>46980423.270000003</v>
      </c>
      <c r="H12" s="6">
        <v>0</v>
      </c>
      <c r="I12" s="4">
        <v>951741322.75999999</v>
      </c>
      <c r="J12" s="7">
        <f t="shared" si="1"/>
        <v>7005218456.5592995</v>
      </c>
      <c r="K12" s="5">
        <v>354221460.04000002</v>
      </c>
      <c r="L12" s="32">
        <v>1162148854.5899999</v>
      </c>
      <c r="M12" s="7">
        <v>1360632411.8824999</v>
      </c>
      <c r="N12" s="12">
        <v>0</v>
      </c>
      <c r="O12" s="12">
        <f t="shared" si="2"/>
        <v>1360632411.8824999</v>
      </c>
      <c r="P12" s="12">
        <f t="shared" si="3"/>
        <v>10880942929.101799</v>
      </c>
      <c r="Q12" s="8">
        <f t="shared" si="4"/>
        <v>9882221183.0718002</v>
      </c>
      <c r="R12" s="1">
        <v>3</v>
      </c>
    </row>
    <row r="13" spans="1:18" ht="39.950000000000003" customHeight="1" x14ac:dyDescent="0.25">
      <c r="A13" s="1">
        <v>4</v>
      </c>
      <c r="B13" s="23" t="s">
        <v>45</v>
      </c>
      <c r="C13" s="16">
        <v>21</v>
      </c>
      <c r="D13" s="4">
        <v>2676398656.4169002</v>
      </c>
      <c r="E13" s="4">
        <v>0</v>
      </c>
      <c r="F13" s="5">
        <f t="shared" si="0"/>
        <v>2676398656.4169002</v>
      </c>
      <c r="G13" s="6">
        <v>58100380.270000003</v>
      </c>
      <c r="H13" s="6">
        <v>0</v>
      </c>
      <c r="I13" s="4">
        <v>107068095.66</v>
      </c>
      <c r="J13" s="7">
        <f t="shared" si="1"/>
        <v>2511230180.4869003</v>
      </c>
      <c r="K13" s="5">
        <v>350302533.91000003</v>
      </c>
      <c r="L13" s="32">
        <v>273645880.72000003</v>
      </c>
      <c r="M13" s="7">
        <v>1388369164.5495</v>
      </c>
      <c r="N13" s="12">
        <v>0</v>
      </c>
      <c r="O13" s="12">
        <f t="shared" si="2"/>
        <v>1388369164.5495</v>
      </c>
      <c r="P13" s="12">
        <f t="shared" si="3"/>
        <v>4688716235.5963993</v>
      </c>
      <c r="Q13" s="8">
        <f t="shared" si="4"/>
        <v>4523547759.6664009</v>
      </c>
      <c r="R13" s="1">
        <v>4</v>
      </c>
    </row>
    <row r="14" spans="1:18" ht="39.950000000000003" customHeight="1" x14ac:dyDescent="0.25">
      <c r="A14" s="1">
        <v>5</v>
      </c>
      <c r="B14" s="23" t="s">
        <v>46</v>
      </c>
      <c r="C14" s="16">
        <v>20</v>
      </c>
      <c r="D14" s="4">
        <v>3219797253.5432</v>
      </c>
      <c r="E14" s="4">
        <v>0</v>
      </c>
      <c r="F14" s="5">
        <f t="shared" si="0"/>
        <v>3219797253.5432</v>
      </c>
      <c r="G14" s="6">
        <v>151401481.72</v>
      </c>
      <c r="H14" s="6">
        <v>201255000</v>
      </c>
      <c r="I14" s="4">
        <v>598085335.12</v>
      </c>
      <c r="J14" s="7">
        <f t="shared" si="1"/>
        <v>2269055436.7032003</v>
      </c>
      <c r="K14" s="5">
        <v>421425684.81</v>
      </c>
      <c r="L14" s="32">
        <v>329205162.72000003</v>
      </c>
      <c r="M14" s="7">
        <v>1468491964.9855001</v>
      </c>
      <c r="N14" s="12">
        <v>0</v>
      </c>
      <c r="O14" s="12">
        <f t="shared" si="2"/>
        <v>1468491964.9855001</v>
      </c>
      <c r="P14" s="12">
        <f t="shared" si="3"/>
        <v>5438920066.0587006</v>
      </c>
      <c r="Q14" s="8">
        <f t="shared" si="4"/>
        <v>4488178249.2187004</v>
      </c>
      <c r="R14" s="1">
        <v>5</v>
      </c>
    </row>
    <row r="15" spans="1:18" ht="39.950000000000003" customHeight="1" x14ac:dyDescent="0.25">
      <c r="A15" s="1">
        <v>6</v>
      </c>
      <c r="B15" s="23" t="s">
        <v>47</v>
      </c>
      <c r="C15" s="16">
        <v>8</v>
      </c>
      <c r="D15" s="4">
        <v>2381734797.4180002</v>
      </c>
      <c r="E15" s="4">
        <v>5173042134.8199997</v>
      </c>
      <c r="F15" s="5">
        <f t="shared" si="0"/>
        <v>7554776932.2379999</v>
      </c>
      <c r="G15" s="6">
        <v>42171744.990000002</v>
      </c>
      <c r="H15" s="6">
        <v>0</v>
      </c>
      <c r="I15" s="4">
        <v>964925001.44000006</v>
      </c>
      <c r="J15" s="7">
        <f t="shared" si="1"/>
        <v>6547680185.8080006</v>
      </c>
      <c r="K15" s="5">
        <v>311735223.99000001</v>
      </c>
      <c r="L15" s="32">
        <v>903706617.50999999</v>
      </c>
      <c r="M15" s="7">
        <v>1086472959.3182001</v>
      </c>
      <c r="N15" s="12">
        <v>0</v>
      </c>
      <c r="O15" s="12">
        <f t="shared" si="2"/>
        <v>1086472959.3182001</v>
      </c>
      <c r="P15" s="12">
        <f t="shared" si="3"/>
        <v>9856691733.0561981</v>
      </c>
      <c r="Q15" s="8">
        <f t="shared" si="4"/>
        <v>8849594986.6262016</v>
      </c>
      <c r="R15" s="1">
        <v>6</v>
      </c>
    </row>
    <row r="16" spans="1:18" ht="39.950000000000003" customHeight="1" x14ac:dyDescent="0.25">
      <c r="A16" s="1">
        <v>7</v>
      </c>
      <c r="B16" s="23" t="s">
        <v>48</v>
      </c>
      <c r="C16" s="16">
        <v>23</v>
      </c>
      <c r="D16" s="4">
        <v>3018768065.8751998</v>
      </c>
      <c r="E16" s="4">
        <v>0</v>
      </c>
      <c r="F16" s="5">
        <f t="shared" si="0"/>
        <v>3018768065.8751998</v>
      </c>
      <c r="G16" s="6">
        <v>29660990.609999999</v>
      </c>
      <c r="H16" s="6">
        <v>103855987.23</v>
      </c>
      <c r="I16" s="4">
        <v>666354312.04999995</v>
      </c>
      <c r="J16" s="7">
        <f t="shared" si="1"/>
        <v>2218896775.9851999</v>
      </c>
      <c r="K16" s="5">
        <v>395113822.17000002</v>
      </c>
      <c r="L16" s="32">
        <v>308651121.19999999</v>
      </c>
      <c r="M16" s="7">
        <v>1381993095.0927</v>
      </c>
      <c r="N16" s="12">
        <v>0</v>
      </c>
      <c r="O16" s="12">
        <f t="shared" si="2"/>
        <v>1381993095.0927</v>
      </c>
      <c r="P16" s="12">
        <f t="shared" si="3"/>
        <v>5104526104.3379002</v>
      </c>
      <c r="Q16" s="8">
        <f t="shared" si="4"/>
        <v>4304654814.4478998</v>
      </c>
      <c r="R16" s="1">
        <v>7</v>
      </c>
    </row>
    <row r="17" spans="1:18" ht="39.950000000000003" customHeight="1" x14ac:dyDescent="0.25">
      <c r="A17" s="1">
        <v>8</v>
      </c>
      <c r="B17" s="23" t="s">
        <v>49</v>
      </c>
      <c r="C17" s="16">
        <v>27</v>
      </c>
      <c r="D17" s="4">
        <v>3344362385.2161002</v>
      </c>
      <c r="E17" s="4">
        <v>0</v>
      </c>
      <c r="F17" s="5">
        <f t="shared" si="0"/>
        <v>3344362385.2161002</v>
      </c>
      <c r="G17" s="6">
        <v>21630296.48</v>
      </c>
      <c r="H17" s="6">
        <v>0</v>
      </c>
      <c r="I17" s="4">
        <v>93560970.340000004</v>
      </c>
      <c r="J17" s="7">
        <f t="shared" si="1"/>
        <v>3229171118.3961</v>
      </c>
      <c r="K17" s="5">
        <v>437729489.61000001</v>
      </c>
      <c r="L17" s="32">
        <v>341941208.25999999</v>
      </c>
      <c r="M17" s="7">
        <v>1396848785.5355</v>
      </c>
      <c r="N17" s="12">
        <v>0</v>
      </c>
      <c r="O17" s="12">
        <f t="shared" si="2"/>
        <v>1396848785.5355</v>
      </c>
      <c r="P17" s="12">
        <f t="shared" si="3"/>
        <v>5520881868.6216011</v>
      </c>
      <c r="Q17" s="8">
        <f t="shared" si="4"/>
        <v>5405690601.8015995</v>
      </c>
      <c r="R17" s="1">
        <v>8</v>
      </c>
    </row>
    <row r="18" spans="1:18" ht="39.950000000000003" customHeight="1" x14ac:dyDescent="0.25">
      <c r="A18" s="1">
        <v>9</v>
      </c>
      <c r="B18" s="23" t="s">
        <v>50</v>
      </c>
      <c r="C18" s="16">
        <v>18</v>
      </c>
      <c r="D18" s="4">
        <v>2706801771.5620999</v>
      </c>
      <c r="E18" s="4">
        <v>0</v>
      </c>
      <c r="F18" s="5">
        <f t="shared" si="0"/>
        <v>2706801771.5620999</v>
      </c>
      <c r="G18" s="6">
        <v>222020699.58000001</v>
      </c>
      <c r="H18" s="6">
        <v>633134951.91999996</v>
      </c>
      <c r="I18" s="4">
        <v>628860867.26999998</v>
      </c>
      <c r="J18" s="7">
        <f t="shared" si="1"/>
        <v>1222785252.7921</v>
      </c>
      <c r="K18" s="5">
        <v>354281869.44999999</v>
      </c>
      <c r="L18" s="32">
        <v>276754418.82999998</v>
      </c>
      <c r="M18" s="7">
        <v>1218507822.2072001</v>
      </c>
      <c r="N18" s="12">
        <v>0</v>
      </c>
      <c r="O18" s="12">
        <f t="shared" si="2"/>
        <v>1218507822.2072001</v>
      </c>
      <c r="P18" s="12">
        <f t="shared" si="3"/>
        <v>4556345882.0492992</v>
      </c>
      <c r="Q18" s="8">
        <f t="shared" si="4"/>
        <v>3072329363.2792997</v>
      </c>
      <c r="R18" s="1">
        <v>9</v>
      </c>
    </row>
    <row r="19" spans="1:18" ht="39.950000000000003" customHeight="1" x14ac:dyDescent="0.25">
      <c r="A19" s="1">
        <v>10</v>
      </c>
      <c r="B19" s="23" t="s">
        <v>51</v>
      </c>
      <c r="C19" s="16">
        <v>25</v>
      </c>
      <c r="D19" s="4">
        <v>2733114508.8259001</v>
      </c>
      <c r="E19" s="4">
        <v>7206559083.2299995</v>
      </c>
      <c r="F19" s="5">
        <f t="shared" si="0"/>
        <v>9939673592.0559006</v>
      </c>
      <c r="G19" s="6">
        <v>31673517.829999998</v>
      </c>
      <c r="H19" s="6">
        <v>0</v>
      </c>
      <c r="I19" s="4">
        <v>1008354665.09</v>
      </c>
      <c r="J19" s="7">
        <f t="shared" si="1"/>
        <v>8899645409.1359005</v>
      </c>
      <c r="K19" s="5">
        <v>357725832.67000002</v>
      </c>
      <c r="L19" s="32">
        <v>1476306939.2</v>
      </c>
      <c r="M19" s="10">
        <v>1528210767.2463</v>
      </c>
      <c r="N19" s="12">
        <v>0</v>
      </c>
      <c r="O19" s="12">
        <f t="shared" si="2"/>
        <v>1528210767.2463</v>
      </c>
      <c r="P19" s="12">
        <f t="shared" si="3"/>
        <v>13301917131.172201</v>
      </c>
      <c r="Q19" s="8">
        <f t="shared" si="4"/>
        <v>12261888948.252201</v>
      </c>
      <c r="R19" s="1">
        <v>10</v>
      </c>
    </row>
    <row r="20" spans="1:18" ht="39.950000000000003" customHeight="1" x14ac:dyDescent="0.25">
      <c r="A20" s="1">
        <v>11</v>
      </c>
      <c r="B20" s="23" t="s">
        <v>52</v>
      </c>
      <c r="C20" s="16">
        <v>13</v>
      </c>
      <c r="D20" s="4">
        <v>2408179389.2234998</v>
      </c>
      <c r="E20" s="4">
        <v>0</v>
      </c>
      <c r="F20" s="5">
        <f t="shared" si="0"/>
        <v>2408179389.2234998</v>
      </c>
      <c r="G20" s="6">
        <v>44424386.049999997</v>
      </c>
      <c r="H20" s="6">
        <v>0</v>
      </c>
      <c r="I20" s="4">
        <v>166403298.25220001</v>
      </c>
      <c r="J20" s="7">
        <f t="shared" si="1"/>
        <v>2197351704.9212995</v>
      </c>
      <c r="K20" s="5">
        <v>315196445.10000002</v>
      </c>
      <c r="L20" s="32">
        <v>246222052.28</v>
      </c>
      <c r="M20" s="7">
        <v>1196553773.9735</v>
      </c>
      <c r="N20" s="12">
        <v>0</v>
      </c>
      <c r="O20" s="12">
        <f t="shared" si="2"/>
        <v>1196553773.9735</v>
      </c>
      <c r="P20" s="12">
        <f t="shared" si="3"/>
        <v>4166151660.5769997</v>
      </c>
      <c r="Q20" s="8">
        <f t="shared" si="4"/>
        <v>3955323976.2747993</v>
      </c>
      <c r="R20" s="1">
        <v>11</v>
      </c>
    </row>
    <row r="21" spans="1:18" ht="39.950000000000003" customHeight="1" x14ac:dyDescent="0.25">
      <c r="A21" s="1">
        <v>12</v>
      </c>
      <c r="B21" s="23" t="s">
        <v>53</v>
      </c>
      <c r="C21" s="16">
        <v>18</v>
      </c>
      <c r="D21" s="4">
        <v>2516933419.23</v>
      </c>
      <c r="E21" s="4">
        <v>819063127.86000001</v>
      </c>
      <c r="F21" s="5">
        <f t="shared" si="0"/>
        <v>3335996547.0900002</v>
      </c>
      <c r="G21" s="6">
        <v>100287446.92</v>
      </c>
      <c r="H21" s="6">
        <v>0</v>
      </c>
      <c r="I21" s="4">
        <v>292629748.57999998</v>
      </c>
      <c r="J21" s="7">
        <f t="shared" si="1"/>
        <v>2943079351.5900002</v>
      </c>
      <c r="K21" s="5">
        <v>329430801.47000003</v>
      </c>
      <c r="L21" s="32">
        <v>353679674.85000002</v>
      </c>
      <c r="M21" s="7">
        <v>1282171477.7349</v>
      </c>
      <c r="N21" s="12">
        <v>0</v>
      </c>
      <c r="O21" s="12">
        <f t="shared" si="2"/>
        <v>1282171477.7349</v>
      </c>
      <c r="P21" s="12">
        <f t="shared" si="3"/>
        <v>5301278501.1449003</v>
      </c>
      <c r="Q21" s="8">
        <f t="shared" si="4"/>
        <v>4908361305.6449003</v>
      </c>
      <c r="R21" s="1">
        <v>12</v>
      </c>
    </row>
    <row r="22" spans="1:18" ht="39.950000000000003" customHeight="1" x14ac:dyDescent="0.25">
      <c r="A22" s="1">
        <v>13</v>
      </c>
      <c r="B22" s="23" t="s">
        <v>54</v>
      </c>
      <c r="C22" s="16">
        <v>16</v>
      </c>
      <c r="D22" s="4">
        <v>2406820467.6283998</v>
      </c>
      <c r="E22" s="4">
        <v>0</v>
      </c>
      <c r="F22" s="5">
        <f t="shared" si="0"/>
        <v>2406820467.6283998</v>
      </c>
      <c r="G22" s="6">
        <v>98939420.890000001</v>
      </c>
      <c r="H22" s="6">
        <v>102458000.01000001</v>
      </c>
      <c r="I22" s="4">
        <v>349580310.19999999</v>
      </c>
      <c r="J22" s="7">
        <f t="shared" si="1"/>
        <v>1855842736.5283997</v>
      </c>
      <c r="K22" s="5">
        <v>315018581.57999998</v>
      </c>
      <c r="L22" s="32">
        <v>246083110.61000001</v>
      </c>
      <c r="M22" s="7">
        <v>1172480755.2023001</v>
      </c>
      <c r="N22" s="12">
        <v>0</v>
      </c>
      <c r="O22" s="12">
        <f t="shared" si="2"/>
        <v>1172480755.2023001</v>
      </c>
      <c r="P22" s="12">
        <f t="shared" si="3"/>
        <v>4140402915.0207</v>
      </c>
      <c r="Q22" s="8">
        <f t="shared" si="4"/>
        <v>3589425183.9207001</v>
      </c>
      <c r="R22" s="1">
        <v>13</v>
      </c>
    </row>
    <row r="23" spans="1:18" ht="39.950000000000003" customHeight="1" x14ac:dyDescent="0.25">
      <c r="A23" s="1">
        <v>14</v>
      </c>
      <c r="B23" s="23" t="s">
        <v>55</v>
      </c>
      <c r="C23" s="16">
        <v>17</v>
      </c>
      <c r="D23" s="4">
        <v>2707035386.8305998</v>
      </c>
      <c r="E23" s="4">
        <v>0</v>
      </c>
      <c r="F23" s="5">
        <f t="shared" si="0"/>
        <v>2707035386.8305998</v>
      </c>
      <c r="G23" s="6">
        <v>95752542.719999999</v>
      </c>
      <c r="H23" s="6">
        <v>0</v>
      </c>
      <c r="I23" s="4">
        <v>78644312.340000004</v>
      </c>
      <c r="J23" s="7">
        <f t="shared" si="1"/>
        <v>2532638531.7705998</v>
      </c>
      <c r="K23" s="5">
        <v>354312446.36000001</v>
      </c>
      <c r="L23" s="32">
        <v>276778304.61000001</v>
      </c>
      <c r="M23" s="7">
        <v>1319011719.4528</v>
      </c>
      <c r="N23" s="12">
        <v>0</v>
      </c>
      <c r="O23" s="12">
        <f t="shared" si="2"/>
        <v>1319011719.4528</v>
      </c>
      <c r="P23" s="12">
        <f t="shared" si="3"/>
        <v>4657137857.2533998</v>
      </c>
      <c r="Q23" s="8">
        <f t="shared" si="4"/>
        <v>4482741002.1934004</v>
      </c>
      <c r="R23" s="1">
        <v>14</v>
      </c>
    </row>
    <row r="24" spans="1:18" ht="39.950000000000003" customHeight="1" x14ac:dyDescent="0.25">
      <c r="A24" s="1">
        <v>15</v>
      </c>
      <c r="B24" s="23" t="s">
        <v>56</v>
      </c>
      <c r="C24" s="16">
        <v>11</v>
      </c>
      <c r="D24" s="4">
        <v>2535435942.3056002</v>
      </c>
      <c r="E24" s="4">
        <v>0</v>
      </c>
      <c r="F24" s="5">
        <f t="shared" si="0"/>
        <v>2535435942.3056002</v>
      </c>
      <c r="G24" s="6">
        <v>38851191.560000002</v>
      </c>
      <c r="H24" s="6">
        <v>533792423.91000003</v>
      </c>
      <c r="I24" s="4">
        <v>110330325.91</v>
      </c>
      <c r="J24" s="7">
        <f t="shared" si="1"/>
        <v>1852462000.9256001</v>
      </c>
      <c r="K24" s="5">
        <v>331852518.69999999</v>
      </c>
      <c r="L24" s="32">
        <v>259233279.69</v>
      </c>
      <c r="M24" s="7">
        <v>1175099265.8197</v>
      </c>
      <c r="N24" s="12">
        <v>0</v>
      </c>
      <c r="O24" s="12">
        <f t="shared" si="2"/>
        <v>1175099265.8197</v>
      </c>
      <c r="P24" s="12">
        <f t="shared" si="3"/>
        <v>4301621006.5152998</v>
      </c>
      <c r="Q24" s="8">
        <f t="shared" si="4"/>
        <v>3618647065.1352997</v>
      </c>
      <c r="R24" s="1">
        <v>15</v>
      </c>
    </row>
    <row r="25" spans="1:18" ht="39.950000000000003" customHeight="1" x14ac:dyDescent="0.25">
      <c r="A25" s="1">
        <v>16</v>
      </c>
      <c r="B25" s="23" t="s">
        <v>57</v>
      </c>
      <c r="C25" s="16">
        <v>27</v>
      </c>
      <c r="D25" s="4">
        <v>2798676035.8291001</v>
      </c>
      <c r="E25" s="4">
        <v>487497069.49000001</v>
      </c>
      <c r="F25" s="5">
        <f t="shared" si="0"/>
        <v>3286173105.3191004</v>
      </c>
      <c r="G25" s="6">
        <v>55064324.159999996</v>
      </c>
      <c r="H25" s="6">
        <v>0</v>
      </c>
      <c r="I25" s="4">
        <v>524675772.14999998</v>
      </c>
      <c r="J25" s="7">
        <f t="shared" si="1"/>
        <v>2706433009.0091004</v>
      </c>
      <c r="K25" s="5">
        <v>366306904.47000003</v>
      </c>
      <c r="L25" s="32">
        <v>371281264.38</v>
      </c>
      <c r="M25" s="7">
        <v>1352516802.6701</v>
      </c>
      <c r="N25" s="12">
        <v>0</v>
      </c>
      <c r="O25" s="12">
        <f t="shared" si="2"/>
        <v>1352516802.6701</v>
      </c>
      <c r="P25" s="12">
        <f t="shared" si="3"/>
        <v>5376278076.839201</v>
      </c>
      <c r="Q25" s="8">
        <f t="shared" si="4"/>
        <v>4796537980.5292006</v>
      </c>
      <c r="R25" s="1">
        <v>16</v>
      </c>
    </row>
    <row r="26" spans="1:18" ht="39.950000000000003" customHeight="1" x14ac:dyDescent="0.25">
      <c r="A26" s="1">
        <v>17</v>
      </c>
      <c r="B26" s="23" t="s">
        <v>58</v>
      </c>
      <c r="C26" s="16">
        <v>27</v>
      </c>
      <c r="D26" s="4">
        <v>3010235693.5040002</v>
      </c>
      <c r="E26" s="4">
        <v>0</v>
      </c>
      <c r="F26" s="5">
        <f t="shared" si="0"/>
        <v>3010235693.5040002</v>
      </c>
      <c r="G26" s="6">
        <v>32712191.289999999</v>
      </c>
      <c r="H26" s="6">
        <v>0</v>
      </c>
      <c r="I26" s="4">
        <v>73251016.370000005</v>
      </c>
      <c r="J26" s="7">
        <f t="shared" si="1"/>
        <v>2904272485.8440003</v>
      </c>
      <c r="K26" s="5">
        <v>393997055.93000001</v>
      </c>
      <c r="L26" s="32">
        <v>307778736.75999999</v>
      </c>
      <c r="M26" s="7">
        <v>1411326264.4072001</v>
      </c>
      <c r="N26" s="12">
        <v>0</v>
      </c>
      <c r="O26" s="12">
        <f t="shared" si="2"/>
        <v>1411326264.4072001</v>
      </c>
      <c r="P26" s="12">
        <f t="shared" si="3"/>
        <v>5123337750.6012001</v>
      </c>
      <c r="Q26" s="8">
        <f t="shared" si="4"/>
        <v>5017374542.9412003</v>
      </c>
      <c r="R26" s="1">
        <v>17</v>
      </c>
    </row>
    <row r="27" spans="1:18" ht="39.950000000000003" customHeight="1" x14ac:dyDescent="0.25">
      <c r="A27" s="1">
        <v>18</v>
      </c>
      <c r="B27" s="23" t="s">
        <v>59</v>
      </c>
      <c r="C27" s="16">
        <v>23</v>
      </c>
      <c r="D27" s="4">
        <v>3526841236.7823</v>
      </c>
      <c r="E27" s="4">
        <v>0</v>
      </c>
      <c r="F27" s="5">
        <f t="shared" si="0"/>
        <v>3526841236.7823</v>
      </c>
      <c r="G27" s="6">
        <v>414568559.11000001</v>
      </c>
      <c r="H27" s="6">
        <v>0</v>
      </c>
      <c r="I27" s="4">
        <v>0</v>
      </c>
      <c r="J27" s="7">
        <f t="shared" si="1"/>
        <v>3112272677.6722999</v>
      </c>
      <c r="K27" s="5">
        <v>461613376.99000001</v>
      </c>
      <c r="L27" s="32">
        <v>360598588</v>
      </c>
      <c r="M27" s="7">
        <v>1735342902.072</v>
      </c>
      <c r="N27" s="12">
        <v>0</v>
      </c>
      <c r="O27" s="12">
        <f t="shared" si="2"/>
        <v>1735342902.072</v>
      </c>
      <c r="P27" s="12">
        <f t="shared" si="3"/>
        <v>6084396103.8442993</v>
      </c>
      <c r="Q27" s="8">
        <f t="shared" si="4"/>
        <v>5669827544.7343006</v>
      </c>
      <c r="R27" s="1">
        <v>18</v>
      </c>
    </row>
    <row r="28" spans="1:18" ht="39.950000000000003" customHeight="1" x14ac:dyDescent="0.25">
      <c r="A28" s="1">
        <v>19</v>
      </c>
      <c r="B28" s="23" t="s">
        <v>60</v>
      </c>
      <c r="C28" s="16">
        <v>44</v>
      </c>
      <c r="D28" s="4">
        <v>4269633959.9294</v>
      </c>
      <c r="E28" s="4">
        <v>0</v>
      </c>
      <c r="F28" s="5">
        <f t="shared" si="0"/>
        <v>4269633959.9294</v>
      </c>
      <c r="G28" s="6">
        <v>79912356.299999997</v>
      </c>
      <c r="H28" s="6">
        <v>0</v>
      </c>
      <c r="I28" s="4">
        <v>160829649.15000001</v>
      </c>
      <c r="J28" s="7">
        <f t="shared" si="1"/>
        <v>4028891954.4793997</v>
      </c>
      <c r="K28" s="5">
        <v>558834384.21000004</v>
      </c>
      <c r="L28" s="32">
        <v>436544736.16000003</v>
      </c>
      <c r="M28" s="7">
        <v>2256115029.6413002</v>
      </c>
      <c r="N28" s="12">
        <v>0</v>
      </c>
      <c r="O28" s="12">
        <f t="shared" si="2"/>
        <v>2256115029.6413002</v>
      </c>
      <c r="P28" s="12">
        <f t="shared" si="3"/>
        <v>7521128109.9407005</v>
      </c>
      <c r="Q28" s="8">
        <f t="shared" si="4"/>
        <v>7280386104.4906998</v>
      </c>
      <c r="R28" s="1">
        <v>19</v>
      </c>
    </row>
    <row r="29" spans="1:18" ht="39.950000000000003" customHeight="1" x14ac:dyDescent="0.25">
      <c r="A29" s="1">
        <v>20</v>
      </c>
      <c r="B29" s="23" t="s">
        <v>61</v>
      </c>
      <c r="C29" s="16">
        <v>34</v>
      </c>
      <c r="D29" s="4">
        <v>3308844805.3632002</v>
      </c>
      <c r="E29" s="4">
        <v>0</v>
      </c>
      <c r="F29" s="5">
        <f t="shared" si="0"/>
        <v>3308844805.3632002</v>
      </c>
      <c r="G29" s="6">
        <v>116240458.45999999</v>
      </c>
      <c r="H29" s="6">
        <v>0</v>
      </c>
      <c r="I29" s="4">
        <v>36465925.68</v>
      </c>
      <c r="J29" s="7">
        <f t="shared" si="1"/>
        <v>3156138421.2232003</v>
      </c>
      <c r="K29" s="5">
        <v>433080743.36000001</v>
      </c>
      <c r="L29" s="32">
        <v>338309746.49000001</v>
      </c>
      <c r="M29" s="7">
        <v>1595589127.8060999</v>
      </c>
      <c r="N29" s="12">
        <v>0</v>
      </c>
      <c r="O29" s="12">
        <f t="shared" si="2"/>
        <v>1595589127.8060999</v>
      </c>
      <c r="P29" s="12">
        <f t="shared" si="3"/>
        <v>5675824423.0193005</v>
      </c>
      <c r="Q29" s="8">
        <f t="shared" si="4"/>
        <v>5523118038.8793001</v>
      </c>
      <c r="R29" s="1">
        <v>20</v>
      </c>
    </row>
    <row r="30" spans="1:18" ht="39.950000000000003" customHeight="1" x14ac:dyDescent="0.25">
      <c r="A30" s="1">
        <v>21</v>
      </c>
      <c r="B30" s="23" t="s">
        <v>62</v>
      </c>
      <c r="C30" s="16">
        <v>21</v>
      </c>
      <c r="D30" s="4">
        <v>2842314195.8003001</v>
      </c>
      <c r="E30" s="4">
        <v>0</v>
      </c>
      <c r="F30" s="5">
        <f t="shared" si="0"/>
        <v>2842314195.8003001</v>
      </c>
      <c r="G30" s="6">
        <v>32996092.030000001</v>
      </c>
      <c r="H30" s="6">
        <v>0</v>
      </c>
      <c r="I30" s="4">
        <v>147889672.37</v>
      </c>
      <c r="J30" s="7">
        <f t="shared" si="1"/>
        <v>2661428431.4003</v>
      </c>
      <c r="K30" s="5">
        <v>372018519.20999998</v>
      </c>
      <c r="L30" s="32">
        <v>290609760.07999998</v>
      </c>
      <c r="M30" s="7">
        <v>1256661489.9170001</v>
      </c>
      <c r="N30" s="12">
        <v>0</v>
      </c>
      <c r="O30" s="12">
        <f t="shared" si="2"/>
        <v>1256661489.9170001</v>
      </c>
      <c r="P30" s="12">
        <f t="shared" si="3"/>
        <v>4761603965.0073004</v>
      </c>
      <c r="Q30" s="8">
        <f t="shared" si="4"/>
        <v>4580718200.6072998</v>
      </c>
      <c r="R30" s="1">
        <v>21</v>
      </c>
    </row>
    <row r="31" spans="1:18" ht="39.950000000000003" customHeight="1" x14ac:dyDescent="0.25">
      <c r="A31" s="1">
        <v>22</v>
      </c>
      <c r="B31" s="23" t="s">
        <v>63</v>
      </c>
      <c r="C31" s="16">
        <v>21</v>
      </c>
      <c r="D31" s="4">
        <v>2975044895.6178002</v>
      </c>
      <c r="E31" s="4">
        <v>0</v>
      </c>
      <c r="F31" s="5">
        <f t="shared" si="0"/>
        <v>2975044895.6178002</v>
      </c>
      <c r="G31" s="6">
        <v>45322735.670000002</v>
      </c>
      <c r="H31" s="6">
        <v>117593824.09999999</v>
      </c>
      <c r="I31" s="4">
        <v>278987798.5</v>
      </c>
      <c r="J31" s="7">
        <f t="shared" si="1"/>
        <v>2533140537.3478003</v>
      </c>
      <c r="K31" s="5">
        <v>389391080.79000002</v>
      </c>
      <c r="L31" s="32">
        <v>304180686.5</v>
      </c>
      <c r="M31" s="7">
        <v>1278404456.3387001</v>
      </c>
      <c r="N31" s="12">
        <v>0</v>
      </c>
      <c r="O31" s="12">
        <f t="shared" si="2"/>
        <v>1278404456.3387001</v>
      </c>
      <c r="P31" s="12">
        <f t="shared" si="3"/>
        <v>4947021119.2465</v>
      </c>
      <c r="Q31" s="8">
        <f t="shared" si="4"/>
        <v>4505116760.9765005</v>
      </c>
      <c r="R31" s="1">
        <v>22</v>
      </c>
    </row>
    <row r="32" spans="1:18" ht="39.950000000000003" customHeight="1" x14ac:dyDescent="0.25">
      <c r="A32" s="1">
        <v>23</v>
      </c>
      <c r="B32" s="23" t="s">
        <v>64</v>
      </c>
      <c r="C32" s="16">
        <v>16</v>
      </c>
      <c r="D32" s="4">
        <v>2396089931.8200998</v>
      </c>
      <c r="E32" s="4">
        <v>0</v>
      </c>
      <c r="F32" s="5">
        <f t="shared" si="0"/>
        <v>2396089931.8200998</v>
      </c>
      <c r="G32" s="6">
        <v>39642674.649999999</v>
      </c>
      <c r="H32" s="6">
        <v>0</v>
      </c>
      <c r="I32" s="4">
        <v>246520610.72999999</v>
      </c>
      <c r="J32" s="7">
        <f t="shared" si="1"/>
        <v>2109926646.4400997</v>
      </c>
      <c r="K32" s="5">
        <v>313614107</v>
      </c>
      <c r="L32" s="32">
        <v>244985977</v>
      </c>
      <c r="M32" s="7">
        <v>1176425575.0144999</v>
      </c>
      <c r="N32" s="12">
        <v>0</v>
      </c>
      <c r="O32" s="12">
        <f t="shared" si="2"/>
        <v>1176425575.0144999</v>
      </c>
      <c r="P32" s="12">
        <f t="shared" si="3"/>
        <v>4131115590.8345995</v>
      </c>
      <c r="Q32" s="8">
        <f t="shared" si="4"/>
        <v>3844952305.4545994</v>
      </c>
      <c r="R32" s="1">
        <v>23</v>
      </c>
    </row>
    <row r="33" spans="1:18" ht="39.950000000000003" customHeight="1" x14ac:dyDescent="0.25">
      <c r="A33" s="1">
        <v>24</v>
      </c>
      <c r="B33" s="23" t="s">
        <v>65</v>
      </c>
      <c r="C33" s="16">
        <v>20</v>
      </c>
      <c r="D33" s="4">
        <v>3605982862.7817998</v>
      </c>
      <c r="E33" s="4">
        <v>0</v>
      </c>
      <c r="F33" s="5">
        <f t="shared" si="0"/>
        <v>3605982862.7817998</v>
      </c>
      <c r="G33" s="6">
        <v>1455470843.49</v>
      </c>
      <c r="H33" s="6">
        <v>2000000000</v>
      </c>
      <c r="I33" s="4">
        <v>1000000000</v>
      </c>
      <c r="J33" s="7">
        <f t="shared" si="1"/>
        <v>-849487980.70820045</v>
      </c>
      <c r="K33" s="5">
        <v>471971890.68000001</v>
      </c>
      <c r="L33" s="32">
        <v>368690349.62</v>
      </c>
      <c r="M33" s="7">
        <v>11759815530.8132</v>
      </c>
      <c r="N33" s="12">
        <v>1000000000</v>
      </c>
      <c r="O33" s="12">
        <f t="shared" si="2"/>
        <v>10759815530.8132</v>
      </c>
      <c r="P33" s="12">
        <f t="shared" si="3"/>
        <v>16206460633.895</v>
      </c>
      <c r="Q33" s="8">
        <f t="shared" si="4"/>
        <v>10750989790.404999</v>
      </c>
      <c r="R33" s="1">
        <v>24</v>
      </c>
    </row>
    <row r="34" spans="1:18" ht="39.950000000000003" customHeight="1" x14ac:dyDescent="0.25">
      <c r="A34" s="1">
        <v>25</v>
      </c>
      <c r="B34" s="23" t="s">
        <v>66</v>
      </c>
      <c r="C34" s="16">
        <v>13</v>
      </c>
      <c r="D34" s="4">
        <v>2482354317.9752002</v>
      </c>
      <c r="E34" s="4">
        <v>0</v>
      </c>
      <c r="F34" s="5">
        <f t="shared" si="0"/>
        <v>2482354317.9752002</v>
      </c>
      <c r="G34" s="6">
        <v>37072493.079999998</v>
      </c>
      <c r="H34" s="6">
        <v>226360533.05000001</v>
      </c>
      <c r="I34" s="4">
        <v>0</v>
      </c>
      <c r="J34" s="7">
        <f t="shared" si="1"/>
        <v>2218921291.8452001</v>
      </c>
      <c r="K34" s="5">
        <v>324904888.73000002</v>
      </c>
      <c r="L34" s="32">
        <v>253805998.59</v>
      </c>
      <c r="M34" s="7">
        <v>1089559279.7365999</v>
      </c>
      <c r="N34" s="12">
        <v>0</v>
      </c>
      <c r="O34" s="12">
        <f t="shared" si="2"/>
        <v>1089559279.7365999</v>
      </c>
      <c r="P34" s="12">
        <f t="shared" si="3"/>
        <v>4150624485.0318003</v>
      </c>
      <c r="Q34" s="8">
        <f t="shared" si="4"/>
        <v>3887191458.9018002</v>
      </c>
      <c r="R34" s="1">
        <v>25</v>
      </c>
    </row>
    <row r="35" spans="1:18" ht="39.950000000000003" customHeight="1" x14ac:dyDescent="0.25">
      <c r="A35" s="1">
        <v>26</v>
      </c>
      <c r="B35" s="23" t="s">
        <v>67</v>
      </c>
      <c r="C35" s="16">
        <v>25</v>
      </c>
      <c r="D35" s="4">
        <v>3188473597.0537</v>
      </c>
      <c r="E35" s="4">
        <v>0</v>
      </c>
      <c r="F35" s="5">
        <f t="shared" si="0"/>
        <v>3188473597.0537</v>
      </c>
      <c r="G35" s="6">
        <v>69773986.439999998</v>
      </c>
      <c r="H35" s="6">
        <v>275631992.38</v>
      </c>
      <c r="I35" s="4">
        <v>11250000</v>
      </c>
      <c r="J35" s="7">
        <f t="shared" si="1"/>
        <v>2831817618.2336998</v>
      </c>
      <c r="K35" s="5">
        <v>417325863.5</v>
      </c>
      <c r="L35" s="32">
        <v>326002504.72000003</v>
      </c>
      <c r="M35" s="7">
        <v>1381438538.6963</v>
      </c>
      <c r="N35" s="12">
        <v>0</v>
      </c>
      <c r="O35" s="12">
        <f t="shared" si="2"/>
        <v>1381438538.6963</v>
      </c>
      <c r="P35" s="12">
        <f t="shared" si="3"/>
        <v>5313240503.9699993</v>
      </c>
      <c r="Q35" s="8">
        <f t="shared" si="4"/>
        <v>4956584525.1499996</v>
      </c>
      <c r="R35" s="1">
        <v>26</v>
      </c>
    </row>
    <row r="36" spans="1:18" ht="39.950000000000003" customHeight="1" x14ac:dyDescent="0.25">
      <c r="A36" s="1">
        <v>27</v>
      </c>
      <c r="B36" s="23" t="s">
        <v>68</v>
      </c>
      <c r="C36" s="16">
        <v>20</v>
      </c>
      <c r="D36" s="4">
        <v>2500790767.8748999</v>
      </c>
      <c r="E36" s="4">
        <v>0</v>
      </c>
      <c r="F36" s="5">
        <f t="shared" si="0"/>
        <v>2500790767.8748999</v>
      </c>
      <c r="G36" s="6">
        <v>9144363.7899999991</v>
      </c>
      <c r="H36" s="6">
        <v>0</v>
      </c>
      <c r="I36" s="4">
        <v>888119936.28999996</v>
      </c>
      <c r="J36" s="7">
        <f t="shared" si="1"/>
        <v>1603526467.7948999</v>
      </c>
      <c r="K36" s="5">
        <v>327317957.91000003</v>
      </c>
      <c r="L36" s="32">
        <v>255691016.19</v>
      </c>
      <c r="M36" s="7">
        <v>1375331107.1127999</v>
      </c>
      <c r="N36" s="12">
        <v>0</v>
      </c>
      <c r="O36" s="12">
        <f t="shared" si="2"/>
        <v>1375331107.1127999</v>
      </c>
      <c r="P36" s="12">
        <f t="shared" si="3"/>
        <v>4459130849.0876999</v>
      </c>
      <c r="Q36" s="8">
        <f t="shared" si="4"/>
        <v>3561866549.0077</v>
      </c>
      <c r="R36" s="1">
        <v>27</v>
      </c>
    </row>
    <row r="37" spans="1:18" ht="39.950000000000003" customHeight="1" x14ac:dyDescent="0.25">
      <c r="A37" s="1">
        <v>28</v>
      </c>
      <c r="B37" s="23" t="s">
        <v>69</v>
      </c>
      <c r="C37" s="16">
        <v>18</v>
      </c>
      <c r="D37" s="4">
        <v>2505745114.4580998</v>
      </c>
      <c r="E37" s="4">
        <v>639183431.07000005</v>
      </c>
      <c r="F37" s="5">
        <f t="shared" si="0"/>
        <v>3144928545.5281</v>
      </c>
      <c r="G37" s="6">
        <v>86563451.319999993</v>
      </c>
      <c r="H37" s="6">
        <v>951995613.62</v>
      </c>
      <c r="I37" s="4">
        <v>187625501.75999999</v>
      </c>
      <c r="J37" s="7">
        <f t="shared" si="1"/>
        <v>1918743978.8281</v>
      </c>
      <c r="K37" s="5">
        <v>327966411.44</v>
      </c>
      <c r="L37" s="32">
        <v>364635089.44</v>
      </c>
      <c r="M37" s="7">
        <v>1286926230.8656001</v>
      </c>
      <c r="N37" s="12">
        <v>0</v>
      </c>
      <c r="O37" s="12">
        <f t="shared" si="2"/>
        <v>1286926230.8656001</v>
      </c>
      <c r="P37" s="12">
        <f t="shared" si="3"/>
        <v>5124456277.2737007</v>
      </c>
      <c r="Q37" s="8">
        <f t="shared" si="4"/>
        <v>3898271710.5737</v>
      </c>
      <c r="R37" s="1">
        <v>28</v>
      </c>
    </row>
    <row r="38" spans="1:18" ht="39.950000000000003" customHeight="1" x14ac:dyDescent="0.25">
      <c r="A38" s="1">
        <v>29</v>
      </c>
      <c r="B38" s="23" t="s">
        <v>70</v>
      </c>
      <c r="C38" s="16">
        <v>30</v>
      </c>
      <c r="D38" s="4">
        <v>2454946302.3235002</v>
      </c>
      <c r="E38" s="4">
        <v>0</v>
      </c>
      <c r="F38" s="5">
        <f t="shared" si="0"/>
        <v>2454946302.3235002</v>
      </c>
      <c r="G38" s="6">
        <v>158862570.41999999</v>
      </c>
      <c r="H38" s="6">
        <v>0</v>
      </c>
      <c r="I38" s="4">
        <v>1142270944.01</v>
      </c>
      <c r="J38" s="7">
        <f t="shared" si="1"/>
        <v>1153812787.8935001</v>
      </c>
      <c r="K38" s="5">
        <v>321317569.13999999</v>
      </c>
      <c r="L38" s="32">
        <v>251003691.63</v>
      </c>
      <c r="M38" s="7">
        <v>1284387376.0778</v>
      </c>
      <c r="N38" s="12">
        <v>0</v>
      </c>
      <c r="O38" s="12">
        <f t="shared" si="2"/>
        <v>1284387376.0778</v>
      </c>
      <c r="P38" s="12">
        <f t="shared" si="3"/>
        <v>4311654939.1712999</v>
      </c>
      <c r="Q38" s="8">
        <f t="shared" si="4"/>
        <v>3010521424.7413006</v>
      </c>
      <c r="R38" s="1">
        <v>29</v>
      </c>
    </row>
    <row r="39" spans="1:18" ht="39.950000000000003" customHeight="1" x14ac:dyDescent="0.25">
      <c r="A39" s="1">
        <v>30</v>
      </c>
      <c r="B39" s="23" t="s">
        <v>71</v>
      </c>
      <c r="C39" s="16">
        <v>33</v>
      </c>
      <c r="D39" s="4">
        <v>3019101603.7971001</v>
      </c>
      <c r="E39" s="4">
        <v>0</v>
      </c>
      <c r="F39" s="5">
        <f t="shared" si="0"/>
        <v>3019101603.7971001</v>
      </c>
      <c r="G39" s="6">
        <v>305393725.79000002</v>
      </c>
      <c r="H39" s="6">
        <v>99912935</v>
      </c>
      <c r="I39" s="4">
        <v>420475319.35000002</v>
      </c>
      <c r="J39" s="7">
        <f t="shared" si="1"/>
        <v>2193319623.6571002</v>
      </c>
      <c r="K39" s="5">
        <v>395157477.54000002</v>
      </c>
      <c r="L39" s="32">
        <v>308685223.48000002</v>
      </c>
      <c r="M39" s="7">
        <v>1842258814.5785</v>
      </c>
      <c r="N39" s="12">
        <v>0</v>
      </c>
      <c r="O39" s="12">
        <f t="shared" si="2"/>
        <v>1842258814.5785</v>
      </c>
      <c r="P39" s="12">
        <f t="shared" si="3"/>
        <v>5565203119.3956003</v>
      </c>
      <c r="Q39" s="8">
        <f t="shared" si="4"/>
        <v>4739421139.2556</v>
      </c>
      <c r="R39" s="1">
        <v>30</v>
      </c>
    </row>
    <row r="40" spans="1:18" ht="39.950000000000003" customHeight="1" x14ac:dyDescent="0.25">
      <c r="A40" s="1">
        <v>31</v>
      </c>
      <c r="B40" s="23" t="s">
        <v>72</v>
      </c>
      <c r="C40" s="16">
        <v>17</v>
      </c>
      <c r="D40" s="4">
        <v>2810883084.2695999</v>
      </c>
      <c r="E40" s="4">
        <v>0</v>
      </c>
      <c r="F40" s="5">
        <f t="shared" si="0"/>
        <v>2810883084.2695999</v>
      </c>
      <c r="G40" s="6">
        <v>28608090.559999999</v>
      </c>
      <c r="H40" s="6">
        <v>400864283.55500001</v>
      </c>
      <c r="I40" s="4">
        <v>970449798.46000004</v>
      </c>
      <c r="J40" s="7">
        <f t="shared" si="1"/>
        <v>1410960911.6946001</v>
      </c>
      <c r="K40" s="5">
        <v>367904633.56</v>
      </c>
      <c r="L40" s="32">
        <v>287396115.43000001</v>
      </c>
      <c r="M40" s="7">
        <v>1264304395.9123001</v>
      </c>
      <c r="N40" s="12">
        <v>0</v>
      </c>
      <c r="O40" s="12">
        <f t="shared" si="2"/>
        <v>1264304395.9123001</v>
      </c>
      <c r="P40" s="12">
        <f t="shared" si="3"/>
        <v>4730488229.1718998</v>
      </c>
      <c r="Q40" s="8">
        <f t="shared" si="4"/>
        <v>3330566056.5969</v>
      </c>
      <c r="R40" s="1">
        <v>31</v>
      </c>
    </row>
    <row r="41" spans="1:18" ht="39.950000000000003" customHeight="1" x14ac:dyDescent="0.25">
      <c r="A41" s="1">
        <v>32</v>
      </c>
      <c r="B41" s="23" t="s">
        <v>73</v>
      </c>
      <c r="C41" s="16">
        <v>23</v>
      </c>
      <c r="D41" s="4">
        <v>2902977105.4129</v>
      </c>
      <c r="E41" s="4">
        <v>4661581693.6899996</v>
      </c>
      <c r="F41" s="5">
        <f t="shared" si="0"/>
        <v>7564558799.1028996</v>
      </c>
      <c r="G41" s="6">
        <v>280282224.44999999</v>
      </c>
      <c r="H41" s="6">
        <v>0</v>
      </c>
      <c r="I41" s="4">
        <v>306634568.54000002</v>
      </c>
      <c r="J41" s="7">
        <f t="shared" si="1"/>
        <v>6977642006.1128998</v>
      </c>
      <c r="K41" s="5">
        <v>379958431.63</v>
      </c>
      <c r="L41" s="32">
        <v>954226681.44000006</v>
      </c>
      <c r="M41" s="7">
        <v>2157465699.4001002</v>
      </c>
      <c r="N41" s="12">
        <v>0</v>
      </c>
      <c r="O41" s="12">
        <f t="shared" si="2"/>
        <v>2157465699.4001002</v>
      </c>
      <c r="P41" s="12">
        <f t="shared" si="3"/>
        <v>11056209611.573</v>
      </c>
      <c r="Q41" s="8">
        <f t="shared" si="4"/>
        <v>10469292818.583</v>
      </c>
      <c r="R41" s="1">
        <v>32</v>
      </c>
    </row>
    <row r="42" spans="1:18" ht="39.950000000000003" customHeight="1" x14ac:dyDescent="0.25">
      <c r="A42" s="1">
        <v>33</v>
      </c>
      <c r="B42" s="23" t="s">
        <v>74</v>
      </c>
      <c r="C42" s="16">
        <v>23</v>
      </c>
      <c r="D42" s="4">
        <v>2966579061.5788002</v>
      </c>
      <c r="E42" s="4">
        <v>0</v>
      </c>
      <c r="F42" s="5">
        <f t="shared" si="0"/>
        <v>2966579061.5788002</v>
      </c>
      <c r="G42" s="6">
        <v>41975559.960000001</v>
      </c>
      <c r="H42" s="6">
        <v>0</v>
      </c>
      <c r="I42" s="4">
        <v>0</v>
      </c>
      <c r="J42" s="7">
        <f t="shared" si="1"/>
        <v>2924603501.6188002</v>
      </c>
      <c r="K42" s="5">
        <v>388283023.47000003</v>
      </c>
      <c r="L42" s="32">
        <v>303315105.20999998</v>
      </c>
      <c r="M42" s="7">
        <v>1335891370.6506</v>
      </c>
      <c r="N42" s="12">
        <v>0</v>
      </c>
      <c r="O42" s="12">
        <f t="shared" si="2"/>
        <v>1335891370.6506</v>
      </c>
      <c r="P42" s="12">
        <f t="shared" si="3"/>
        <v>4994068560.9094009</v>
      </c>
      <c r="Q42" s="8">
        <f t="shared" si="4"/>
        <v>4952093000.9493999</v>
      </c>
      <c r="R42" s="1">
        <v>33</v>
      </c>
    </row>
    <row r="43" spans="1:18" ht="39.950000000000003" customHeight="1" x14ac:dyDescent="0.25">
      <c r="A43" s="1">
        <v>34</v>
      </c>
      <c r="B43" s="23" t="s">
        <v>75</v>
      </c>
      <c r="C43" s="16">
        <v>16</v>
      </c>
      <c r="D43" s="4">
        <v>2592914046.2083998</v>
      </c>
      <c r="E43" s="4">
        <v>0</v>
      </c>
      <c r="F43" s="5">
        <f t="shared" si="0"/>
        <v>2592914046.2083998</v>
      </c>
      <c r="G43" s="6">
        <v>24538450.699999999</v>
      </c>
      <c r="H43" s="6">
        <v>0</v>
      </c>
      <c r="I43" s="4">
        <v>315445042.44999999</v>
      </c>
      <c r="J43" s="7">
        <f t="shared" si="1"/>
        <v>2252930553.0584002</v>
      </c>
      <c r="K43" s="5">
        <v>339375585.32999998</v>
      </c>
      <c r="L43" s="32">
        <v>265110074.72999999</v>
      </c>
      <c r="M43" s="7">
        <v>1154012093.4618001</v>
      </c>
      <c r="N43" s="12">
        <v>0</v>
      </c>
      <c r="O43" s="12">
        <f t="shared" si="2"/>
        <v>1154012093.4618001</v>
      </c>
      <c r="P43" s="12">
        <f t="shared" si="3"/>
        <v>4351411799.7301998</v>
      </c>
      <c r="Q43" s="8">
        <f t="shared" si="4"/>
        <v>4011428306.5802002</v>
      </c>
      <c r="R43" s="1">
        <v>34</v>
      </c>
    </row>
    <row r="44" spans="1:18" ht="39.950000000000003" customHeight="1" x14ac:dyDescent="0.25">
      <c r="A44" s="1">
        <v>35</v>
      </c>
      <c r="B44" s="23" t="s">
        <v>76</v>
      </c>
      <c r="C44" s="16">
        <v>17</v>
      </c>
      <c r="D44" s="4">
        <v>2672961530.5893998</v>
      </c>
      <c r="E44" s="4">
        <v>0</v>
      </c>
      <c r="F44" s="5">
        <f t="shared" si="0"/>
        <v>2672961530.5893998</v>
      </c>
      <c r="G44" s="6">
        <v>24590154.68</v>
      </c>
      <c r="H44" s="6">
        <v>0</v>
      </c>
      <c r="I44" s="4">
        <v>0</v>
      </c>
      <c r="J44" s="7">
        <f t="shared" si="1"/>
        <v>2648371375.9094</v>
      </c>
      <c r="K44" s="5">
        <v>349852663.00999999</v>
      </c>
      <c r="L44" s="32">
        <v>273294455.00999999</v>
      </c>
      <c r="M44" s="7">
        <v>1160963879.8870001</v>
      </c>
      <c r="N44" s="12">
        <v>0</v>
      </c>
      <c r="O44" s="12">
        <f t="shared" si="2"/>
        <v>1160963879.8870001</v>
      </c>
      <c r="P44" s="12">
        <f t="shared" si="3"/>
        <v>4457072528.4963999</v>
      </c>
      <c r="Q44" s="8">
        <f t="shared" si="4"/>
        <v>4432482373.8164005</v>
      </c>
      <c r="R44" s="1">
        <v>35</v>
      </c>
    </row>
    <row r="45" spans="1:18" ht="39.950000000000003" customHeight="1" x14ac:dyDescent="0.25">
      <c r="A45" s="1">
        <v>36</v>
      </c>
      <c r="B45" s="23" t="s">
        <v>77</v>
      </c>
      <c r="C45" s="16">
        <v>14</v>
      </c>
      <c r="D45" s="4">
        <v>2678654158.1591001</v>
      </c>
      <c r="E45" s="4">
        <v>0</v>
      </c>
      <c r="F45" s="5">
        <f t="shared" si="0"/>
        <v>2678654158.1591001</v>
      </c>
      <c r="G45" s="6">
        <v>32526413.390000001</v>
      </c>
      <c r="H45" s="6">
        <v>488822936.86000001</v>
      </c>
      <c r="I45" s="4">
        <v>242955007.53</v>
      </c>
      <c r="J45" s="7">
        <f t="shared" si="1"/>
        <v>1914349800.3791001</v>
      </c>
      <c r="K45" s="5">
        <v>350597747.02999997</v>
      </c>
      <c r="L45" s="32">
        <v>273876492.38999999</v>
      </c>
      <c r="M45" s="7">
        <v>1272339363.3910999</v>
      </c>
      <c r="N45" s="12">
        <v>0</v>
      </c>
      <c r="O45" s="12">
        <f t="shared" si="2"/>
        <v>1272339363.3910999</v>
      </c>
      <c r="P45" s="12">
        <f t="shared" si="3"/>
        <v>4575467760.9701996</v>
      </c>
      <c r="Q45" s="8">
        <f t="shared" si="4"/>
        <v>3811163403.1901999</v>
      </c>
      <c r="R45" s="1">
        <v>36</v>
      </c>
    </row>
    <row r="46" spans="1:18" ht="39.950000000000003" customHeight="1" x14ac:dyDescent="0.2">
      <c r="A46" s="1">
        <v>37</v>
      </c>
      <c r="B46" s="152" t="s">
        <v>839</v>
      </c>
      <c r="C46" s="152"/>
      <c r="D46" s="4"/>
      <c r="E46" s="4">
        <v>0</v>
      </c>
      <c r="F46" s="5">
        <f t="shared" si="0"/>
        <v>0</v>
      </c>
      <c r="G46" s="6">
        <v>0</v>
      </c>
      <c r="H46" s="6">
        <v>0</v>
      </c>
      <c r="I46" s="4">
        <v>0</v>
      </c>
      <c r="J46" s="7">
        <f t="shared" si="1"/>
        <v>0</v>
      </c>
      <c r="K46" s="5">
        <v>0</v>
      </c>
      <c r="L46" s="5">
        <v>0</v>
      </c>
      <c r="M46" s="7">
        <v>0</v>
      </c>
      <c r="N46" s="12">
        <v>0</v>
      </c>
      <c r="O46" s="12">
        <f t="shared" si="2"/>
        <v>0</v>
      </c>
      <c r="P46" s="12">
        <f t="shared" si="3"/>
        <v>0</v>
      </c>
      <c r="Q46" s="8">
        <f t="shared" si="4"/>
        <v>0</v>
      </c>
      <c r="R46" s="1">
        <v>37</v>
      </c>
    </row>
    <row r="47" spans="1:18" ht="39.950000000000003" customHeight="1" thickBot="1" x14ac:dyDescent="0.25">
      <c r="A47" s="1">
        <v>38</v>
      </c>
      <c r="B47" s="19" t="s">
        <v>913</v>
      </c>
      <c r="C47" s="20"/>
      <c r="D47" s="4">
        <v>0</v>
      </c>
      <c r="E47" s="4">
        <v>168577539.12</v>
      </c>
      <c r="F47" s="5">
        <f t="shared" si="0"/>
        <v>168577539.12</v>
      </c>
      <c r="G47" s="6">
        <v>0</v>
      </c>
      <c r="H47" s="6">
        <v>0</v>
      </c>
      <c r="I47" s="4">
        <v>0</v>
      </c>
      <c r="J47" s="7">
        <f t="shared" si="1"/>
        <v>168577539.12</v>
      </c>
      <c r="K47" s="5">
        <v>0</v>
      </c>
      <c r="L47" s="5">
        <v>33648729.149999999</v>
      </c>
      <c r="M47" s="7">
        <v>0</v>
      </c>
      <c r="N47" s="12">
        <v>0</v>
      </c>
      <c r="O47" s="12">
        <f t="shared" si="2"/>
        <v>0</v>
      </c>
      <c r="P47" s="12">
        <f t="shared" si="3"/>
        <v>202226268.27000001</v>
      </c>
      <c r="Q47" s="8">
        <f t="shared" si="4"/>
        <v>202226268.27000001</v>
      </c>
      <c r="R47" s="1">
        <v>38</v>
      </c>
    </row>
    <row r="48" spans="1:18" ht="39.950000000000003" customHeight="1" thickTop="1" thickBot="1" x14ac:dyDescent="0.3">
      <c r="A48" s="1"/>
      <c r="B48" s="145" t="s">
        <v>901</v>
      </c>
      <c r="C48" s="146"/>
      <c r="D48" s="9">
        <f>SUM(D10:D47)</f>
        <v>102073729385.22491</v>
      </c>
      <c r="E48" s="9">
        <f>SUM(E10:E47)</f>
        <v>24721890954.559998</v>
      </c>
      <c r="F48" s="9">
        <f t="shared" ref="F48:Q48" si="5">SUM(F10:F47)</f>
        <v>126795620339.78491</v>
      </c>
      <c r="G48" s="9">
        <f t="shared" si="5"/>
        <v>4469196936.500001</v>
      </c>
      <c r="H48" s="9">
        <f t="shared" si="5"/>
        <v>6135678481.6350002</v>
      </c>
      <c r="I48" s="9">
        <f>SUM(I10:I47)</f>
        <v>13514870920.122202</v>
      </c>
      <c r="J48" s="9">
        <f>SUM(J10:J47)</f>
        <v>102675874001.52768</v>
      </c>
      <c r="K48" s="9">
        <f>SUM(K10:K47)</f>
        <v>13360000000.009998</v>
      </c>
      <c r="L48" s="9">
        <f t="shared" si="5"/>
        <v>14210404535.069998</v>
      </c>
      <c r="M48" s="9">
        <f>SUM(M10:M47)</f>
        <v>59904248264.50499</v>
      </c>
      <c r="N48" s="9">
        <f t="shared" ref="N48:O48" si="6">SUM(N10:N47)</f>
        <v>1000000000</v>
      </c>
      <c r="O48" s="9">
        <f t="shared" si="6"/>
        <v>58904248264.50499</v>
      </c>
      <c r="P48" s="9">
        <f t="shared" si="5"/>
        <v>214270273139.3699</v>
      </c>
      <c r="Q48" s="9">
        <f t="shared" si="5"/>
        <v>189150526801.11267</v>
      </c>
      <c r="R48" s="9"/>
    </row>
    <row r="49" spans="1:17" ht="13.5" thickTop="1" x14ac:dyDescent="0.2">
      <c r="B49" t="s">
        <v>28</v>
      </c>
      <c r="I49" s="24"/>
      <c r="J49" s="24"/>
      <c r="K49" s="25"/>
      <c r="L49" s="25"/>
      <c r="M49" s="26"/>
      <c r="N49" s="26"/>
      <c r="O49" s="26"/>
    </row>
    <row r="50" spans="1:17" x14ac:dyDescent="0.2">
      <c r="B50" t="s">
        <v>29</v>
      </c>
      <c r="I50" s="25"/>
      <c r="J50" s="24"/>
    </row>
    <row r="51" spans="1:17" x14ac:dyDescent="0.2">
      <c r="C51" s="13" t="s">
        <v>37</v>
      </c>
      <c r="O51" s="25"/>
    </row>
    <row r="52" spans="1:17" x14ac:dyDescent="0.2">
      <c r="C52" s="13"/>
      <c r="O52" s="27"/>
      <c r="P52" s="25"/>
      <c r="Q52" s="25"/>
    </row>
    <row r="55" spans="1:17" ht="20.25" x14ac:dyDescent="0.3">
      <c r="A55" s="18" t="s">
        <v>35</v>
      </c>
    </row>
  </sheetData>
  <mergeCells count="21">
    <mergeCell ref="A1:R1"/>
    <mergeCell ref="K7:K8"/>
    <mergeCell ref="A4:Q4"/>
    <mergeCell ref="A7:A8"/>
    <mergeCell ref="R7:R8"/>
    <mergeCell ref="D5:Q5"/>
    <mergeCell ref="J7:J8"/>
    <mergeCell ref="M7:M8"/>
    <mergeCell ref="P7:P8"/>
    <mergeCell ref="Q7:Q8"/>
    <mergeCell ref="L7:L8"/>
    <mergeCell ref="N7:N8"/>
    <mergeCell ref="O7:O8"/>
    <mergeCell ref="B48:C48"/>
    <mergeCell ref="G7:I7"/>
    <mergeCell ref="F7:F8"/>
    <mergeCell ref="E7:E8"/>
    <mergeCell ref="D7:D8"/>
    <mergeCell ref="C7:C8"/>
    <mergeCell ref="B7:B8"/>
    <mergeCell ref="B46:C46"/>
  </mergeCells>
  <phoneticPr fontId="3" type="noConversion"/>
  <printOptions horizontalCentered="1"/>
  <pageMargins left="0.39370078740157483" right="0.35433070866141736" top="0.43307086614173229" bottom="0.15748031496062992" header="0.51181102362204722" footer="0.15748031496062992"/>
  <pageSetup scale="3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U417"/>
  <sheetViews>
    <sheetView topLeftCell="B4" zoomScale="77" workbookViewId="0">
      <pane xSplit="3" ySplit="3" topLeftCell="E417" activePane="bottomRight" state="frozen"/>
      <selection activeCell="B4" sqref="B4"/>
      <selection pane="topRight" activeCell="E4" sqref="E4"/>
      <selection pane="bottomLeft" activeCell="B7" sqref="B7"/>
      <selection pane="bottomRight" activeCell="A432" sqref="A432"/>
    </sheetView>
  </sheetViews>
  <sheetFormatPr defaultColWidth="9.140625" defaultRowHeight="12.75" x14ac:dyDescent="0.2"/>
  <cols>
    <col min="1" max="1" width="9.28515625" style="109" bestFit="1" customWidth="1"/>
    <col min="2" max="2" width="13.85546875" style="109" bestFit="1" customWidth="1"/>
    <col min="3" max="3" width="6.140625" style="109" customWidth="1"/>
    <col min="4" max="4" width="23.85546875" style="109" bestFit="1" customWidth="1"/>
    <col min="5" max="5" width="21.140625" style="109" customWidth="1"/>
    <col min="6" max="8" width="24.5703125" style="109" customWidth="1"/>
    <col min="9" max="9" width="18.42578125" style="109" customWidth="1"/>
    <col min="10" max="10" width="19.7109375" style="109" bestFit="1" customWidth="1"/>
    <col min="11" max="11" width="0.7109375" style="109" customWidth="1"/>
    <col min="12" max="12" width="4.7109375" style="112" customWidth="1"/>
    <col min="13" max="13" width="11.85546875" style="109" bestFit="1" customWidth="1"/>
    <col min="14" max="14" width="9.42578125" style="109" bestFit="1" customWidth="1"/>
    <col min="15" max="15" width="20.7109375" style="109" customWidth="1"/>
    <col min="16" max="16" width="18.7109375" style="109" customWidth="1"/>
    <col min="17" max="18" width="23.7109375" style="109" customWidth="1"/>
    <col min="19" max="19" width="21.85546875" style="109" customWidth="1"/>
    <col min="20" max="20" width="18.5703125" style="109" customWidth="1"/>
    <col min="21" max="21" width="22.140625" style="109" bestFit="1" customWidth="1"/>
    <col min="22" max="16384" width="9.140625" style="109"/>
  </cols>
  <sheetData>
    <row r="1" spans="1:21" ht="25.5" x14ac:dyDescent="0.35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</row>
    <row r="2" spans="1:21" ht="25.5" hidden="1" x14ac:dyDescent="0.35">
      <c r="A2" s="110"/>
      <c r="B2" s="110"/>
      <c r="C2" s="110"/>
      <c r="D2" s="110"/>
      <c r="E2" s="110"/>
      <c r="F2" s="110"/>
      <c r="G2" s="132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32"/>
      <c r="S2" s="110"/>
      <c r="T2" s="110"/>
      <c r="U2" s="110"/>
    </row>
    <row r="3" spans="1:21" ht="18.75" x14ac:dyDescent="0.3">
      <c r="K3" s="111" t="s">
        <v>24</v>
      </c>
    </row>
    <row r="4" spans="1:21" ht="45" customHeight="1" x14ac:dyDescent="0.3">
      <c r="B4" s="158" t="s">
        <v>921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</row>
    <row r="5" spans="1:21" x14ac:dyDescent="0.2">
      <c r="K5" s="112">
        <v>0</v>
      </c>
    </row>
    <row r="6" spans="1:21" ht="91.5" customHeight="1" x14ac:dyDescent="0.25">
      <c r="A6" s="113" t="s">
        <v>0</v>
      </c>
      <c r="B6" s="97" t="s">
        <v>11</v>
      </c>
      <c r="C6" s="97" t="s">
        <v>0</v>
      </c>
      <c r="D6" s="97" t="s">
        <v>12</v>
      </c>
      <c r="E6" s="97" t="s">
        <v>7</v>
      </c>
      <c r="F6" s="97" t="s">
        <v>904</v>
      </c>
      <c r="G6" s="97" t="s">
        <v>38</v>
      </c>
      <c r="H6" s="97" t="s">
        <v>918</v>
      </c>
      <c r="I6" s="97" t="s">
        <v>13</v>
      </c>
      <c r="J6" s="97" t="s">
        <v>25</v>
      </c>
      <c r="K6" s="130"/>
      <c r="L6" s="131"/>
      <c r="M6" s="97" t="s">
        <v>11</v>
      </c>
      <c r="N6" s="97" t="s">
        <v>0</v>
      </c>
      <c r="O6" s="97" t="s">
        <v>12</v>
      </c>
      <c r="P6" s="97" t="s">
        <v>7</v>
      </c>
      <c r="Q6" s="97" t="s">
        <v>904</v>
      </c>
      <c r="R6" s="97" t="s">
        <v>38</v>
      </c>
      <c r="S6" s="97" t="s">
        <v>918</v>
      </c>
      <c r="T6" s="97" t="s">
        <v>13</v>
      </c>
      <c r="U6" s="97" t="s">
        <v>25</v>
      </c>
    </row>
    <row r="7" spans="1:21" ht="18.75" x14ac:dyDescent="0.3">
      <c r="A7" s="116"/>
      <c r="B7" s="116"/>
      <c r="C7" s="116"/>
      <c r="D7" s="116"/>
      <c r="E7" s="107" t="s">
        <v>909</v>
      </c>
      <c r="F7" s="107" t="s">
        <v>909</v>
      </c>
      <c r="G7" s="107" t="s">
        <v>909</v>
      </c>
      <c r="H7" s="107" t="s">
        <v>909</v>
      </c>
      <c r="I7" s="107" t="s">
        <v>909</v>
      </c>
      <c r="J7" s="107" t="s">
        <v>909</v>
      </c>
      <c r="K7" s="114"/>
      <c r="L7" s="115"/>
      <c r="M7" s="117"/>
      <c r="N7" s="117"/>
      <c r="O7" s="117"/>
      <c r="P7" s="107" t="s">
        <v>909</v>
      </c>
      <c r="Q7" s="107" t="s">
        <v>909</v>
      </c>
      <c r="R7" s="107" t="s">
        <v>909</v>
      </c>
      <c r="S7" s="107" t="s">
        <v>909</v>
      </c>
      <c r="T7" s="107" t="s">
        <v>909</v>
      </c>
      <c r="U7" s="129" t="s">
        <v>909</v>
      </c>
    </row>
    <row r="8" spans="1:21" ht="24.95" customHeight="1" x14ac:dyDescent="0.2">
      <c r="A8" s="163">
        <v>1</v>
      </c>
      <c r="B8" s="159" t="s">
        <v>42</v>
      </c>
      <c r="C8" s="116">
        <v>1</v>
      </c>
      <c r="D8" s="116" t="s">
        <v>81</v>
      </c>
      <c r="E8" s="118">
        <v>83680302.699300006</v>
      </c>
      <c r="F8" s="118">
        <v>0</v>
      </c>
      <c r="G8" s="118">
        <v>8555814.3875999991</v>
      </c>
      <c r="H8" s="118">
        <v>10952561.9451</v>
      </c>
      <c r="I8" s="118">
        <v>37070065.878799997</v>
      </c>
      <c r="J8" s="119">
        <f>E8+F8+G8+H8+I8</f>
        <v>140258744.91080001</v>
      </c>
      <c r="K8" s="114"/>
      <c r="L8" s="162">
        <v>19</v>
      </c>
      <c r="M8" s="159" t="s">
        <v>60</v>
      </c>
      <c r="N8" s="120">
        <v>26</v>
      </c>
      <c r="O8" s="116" t="s">
        <v>464</v>
      </c>
      <c r="P8" s="118">
        <v>88586684.796100006</v>
      </c>
      <c r="Q8" s="118">
        <v>0</v>
      </c>
      <c r="R8" s="118">
        <v>9057462.8421999998</v>
      </c>
      <c r="S8" s="118">
        <v>11594737.607799999</v>
      </c>
      <c r="T8" s="118">
        <v>39712348.0211</v>
      </c>
      <c r="U8" s="119">
        <f>P8+Q8+R8+S8+T8</f>
        <v>148951233.26719999</v>
      </c>
    </row>
    <row r="9" spans="1:21" ht="24.95" customHeight="1" x14ac:dyDescent="0.2">
      <c r="A9" s="163"/>
      <c r="B9" s="160"/>
      <c r="C9" s="116">
        <v>2</v>
      </c>
      <c r="D9" s="116" t="s">
        <v>82</v>
      </c>
      <c r="E9" s="118">
        <v>139609683.95190001</v>
      </c>
      <c r="F9" s="118">
        <v>0</v>
      </c>
      <c r="G9" s="118">
        <v>14274261.7327</v>
      </c>
      <c r="H9" s="118">
        <v>18272922.806200001</v>
      </c>
      <c r="I9" s="118">
        <v>65502760.648900002</v>
      </c>
      <c r="J9" s="119">
        <f t="shared" ref="J9:J72" si="0">E9+F9+G9+H9+I9</f>
        <v>237659629.1397</v>
      </c>
      <c r="K9" s="114"/>
      <c r="L9" s="162"/>
      <c r="M9" s="160"/>
      <c r="N9" s="120">
        <v>27</v>
      </c>
      <c r="O9" s="116" t="s">
        <v>465</v>
      </c>
      <c r="P9" s="118">
        <v>86755925.585999995</v>
      </c>
      <c r="Q9" s="118">
        <v>0</v>
      </c>
      <c r="R9" s="118">
        <v>8870278.5767999999</v>
      </c>
      <c r="S9" s="118">
        <v>11355117.255000001</v>
      </c>
      <c r="T9" s="118">
        <v>42730564.975100003</v>
      </c>
      <c r="U9" s="119">
        <f t="shared" ref="U9:U72" si="1">P9+Q9+R9+S9+T9</f>
        <v>149711886.39289999</v>
      </c>
    </row>
    <row r="10" spans="1:21" ht="24.95" customHeight="1" x14ac:dyDescent="0.2">
      <c r="A10" s="163"/>
      <c r="B10" s="160"/>
      <c r="C10" s="116">
        <v>3</v>
      </c>
      <c r="D10" s="116" t="s">
        <v>83</v>
      </c>
      <c r="E10" s="118">
        <v>98230783.666700006</v>
      </c>
      <c r="F10" s="118">
        <v>0</v>
      </c>
      <c r="G10" s="118">
        <v>10043514.723200001</v>
      </c>
      <c r="H10" s="118">
        <v>12857013.0404</v>
      </c>
      <c r="I10" s="118">
        <v>42706743.094300002</v>
      </c>
      <c r="J10" s="119">
        <f t="shared" si="0"/>
        <v>163838054.5246</v>
      </c>
      <c r="K10" s="114"/>
      <c r="L10" s="162"/>
      <c r="M10" s="160"/>
      <c r="N10" s="120">
        <v>28</v>
      </c>
      <c r="O10" s="116" t="s">
        <v>466</v>
      </c>
      <c r="P10" s="118">
        <v>86834459.000799999</v>
      </c>
      <c r="Q10" s="118">
        <v>0</v>
      </c>
      <c r="R10" s="118">
        <v>8878308.1524999999</v>
      </c>
      <c r="S10" s="118">
        <v>11365396.1625</v>
      </c>
      <c r="T10" s="118">
        <v>42013555.331600003</v>
      </c>
      <c r="U10" s="119">
        <f t="shared" si="1"/>
        <v>149091718.64739999</v>
      </c>
    </row>
    <row r="11" spans="1:21" ht="24.95" customHeight="1" x14ac:dyDescent="0.2">
      <c r="A11" s="163"/>
      <c r="B11" s="160"/>
      <c r="C11" s="116">
        <v>4</v>
      </c>
      <c r="D11" s="116" t="s">
        <v>84</v>
      </c>
      <c r="E11" s="118">
        <v>100086529.58670001</v>
      </c>
      <c r="F11" s="118">
        <v>0</v>
      </c>
      <c r="G11" s="118">
        <v>10233253.7314</v>
      </c>
      <c r="H11" s="118">
        <v>13099903.7983</v>
      </c>
      <c r="I11" s="118">
        <v>44675418.983199999</v>
      </c>
      <c r="J11" s="119">
        <f t="shared" si="0"/>
        <v>168095106.09960002</v>
      </c>
      <c r="K11" s="114"/>
      <c r="L11" s="162"/>
      <c r="M11" s="160"/>
      <c r="N11" s="120">
        <v>29</v>
      </c>
      <c r="O11" s="116" t="s">
        <v>467</v>
      </c>
      <c r="P11" s="118">
        <v>102913244.2101</v>
      </c>
      <c r="Q11" s="118">
        <v>0</v>
      </c>
      <c r="R11" s="118">
        <v>10522268.527799999</v>
      </c>
      <c r="S11" s="118">
        <v>13469880.555199999</v>
      </c>
      <c r="T11" s="118">
        <v>49722532.4168</v>
      </c>
      <c r="U11" s="119">
        <f t="shared" si="1"/>
        <v>176627925.70989999</v>
      </c>
    </row>
    <row r="12" spans="1:21" ht="24.95" customHeight="1" x14ac:dyDescent="0.2">
      <c r="A12" s="163"/>
      <c r="B12" s="160"/>
      <c r="C12" s="116">
        <v>5</v>
      </c>
      <c r="D12" s="116" t="s">
        <v>85</v>
      </c>
      <c r="E12" s="118">
        <v>91098343.978300005</v>
      </c>
      <c r="F12" s="118">
        <v>0</v>
      </c>
      <c r="G12" s="118">
        <v>9314265.0892999992</v>
      </c>
      <c r="H12" s="118">
        <v>11923478.0867</v>
      </c>
      <c r="I12" s="118">
        <v>39811652.6395</v>
      </c>
      <c r="J12" s="119">
        <f t="shared" si="0"/>
        <v>152147739.7938</v>
      </c>
      <c r="K12" s="114"/>
      <c r="L12" s="162"/>
      <c r="M12" s="160"/>
      <c r="N12" s="120">
        <v>30</v>
      </c>
      <c r="O12" s="116" t="s">
        <v>468</v>
      </c>
      <c r="P12" s="118">
        <v>103718332.2245</v>
      </c>
      <c r="Q12" s="118">
        <v>0</v>
      </c>
      <c r="R12" s="118">
        <v>10604583.9998</v>
      </c>
      <c r="S12" s="118">
        <v>13575255.1304</v>
      </c>
      <c r="T12" s="118">
        <v>48949172.178300001</v>
      </c>
      <c r="U12" s="119">
        <f t="shared" si="1"/>
        <v>176847343.53299999</v>
      </c>
    </row>
    <row r="13" spans="1:21" ht="24.95" customHeight="1" x14ac:dyDescent="0.2">
      <c r="A13" s="163"/>
      <c r="B13" s="160"/>
      <c r="C13" s="116">
        <v>6</v>
      </c>
      <c r="D13" s="116" t="s">
        <v>86</v>
      </c>
      <c r="E13" s="118">
        <v>94081042.260100007</v>
      </c>
      <c r="F13" s="118">
        <v>0</v>
      </c>
      <c r="G13" s="118">
        <v>9619228.2891000006</v>
      </c>
      <c r="H13" s="118">
        <v>12313870.8869</v>
      </c>
      <c r="I13" s="118">
        <v>41226349.154799998</v>
      </c>
      <c r="J13" s="119">
        <f t="shared" si="0"/>
        <v>157240490.5909</v>
      </c>
      <c r="K13" s="114"/>
      <c r="L13" s="162"/>
      <c r="M13" s="160"/>
      <c r="N13" s="120">
        <v>31</v>
      </c>
      <c r="O13" s="116" t="s">
        <v>66</v>
      </c>
      <c r="P13" s="118">
        <v>179326247.73989999</v>
      </c>
      <c r="Q13" s="118">
        <v>0</v>
      </c>
      <c r="R13" s="118">
        <v>18335044.6998</v>
      </c>
      <c r="S13" s="118">
        <v>23471256.357900001</v>
      </c>
      <c r="T13" s="118">
        <v>83359433.807600006</v>
      </c>
      <c r="U13" s="119">
        <f t="shared" si="1"/>
        <v>304491982.60519999</v>
      </c>
    </row>
    <row r="14" spans="1:21" ht="24.95" customHeight="1" x14ac:dyDescent="0.2">
      <c r="A14" s="163"/>
      <c r="B14" s="160"/>
      <c r="C14" s="116">
        <v>7</v>
      </c>
      <c r="D14" s="116" t="s">
        <v>87</v>
      </c>
      <c r="E14" s="118">
        <v>91283810.170900002</v>
      </c>
      <c r="F14" s="118">
        <v>0</v>
      </c>
      <c r="G14" s="118">
        <v>9333227.9068999998</v>
      </c>
      <c r="H14" s="118">
        <v>11947752.9745</v>
      </c>
      <c r="I14" s="118">
        <v>39521271.822499998</v>
      </c>
      <c r="J14" s="119">
        <f t="shared" si="0"/>
        <v>152086062.8748</v>
      </c>
      <c r="K14" s="114"/>
      <c r="L14" s="162"/>
      <c r="M14" s="160"/>
      <c r="N14" s="120">
        <v>32</v>
      </c>
      <c r="O14" s="116" t="s">
        <v>469</v>
      </c>
      <c r="P14" s="118">
        <v>89820557.934300005</v>
      </c>
      <c r="Q14" s="118">
        <v>0</v>
      </c>
      <c r="R14" s="118">
        <v>9183619.0488000009</v>
      </c>
      <c r="S14" s="118">
        <v>11756234.059699999</v>
      </c>
      <c r="T14" s="118">
        <v>42805878.848499998</v>
      </c>
      <c r="U14" s="119">
        <f t="shared" si="1"/>
        <v>153566289.89130002</v>
      </c>
    </row>
    <row r="15" spans="1:21" ht="24.95" customHeight="1" x14ac:dyDescent="0.2">
      <c r="A15" s="163"/>
      <c r="B15" s="160"/>
      <c r="C15" s="116">
        <v>8</v>
      </c>
      <c r="D15" s="116" t="s">
        <v>88</v>
      </c>
      <c r="E15" s="118">
        <v>89007407.0009</v>
      </c>
      <c r="F15" s="118">
        <v>0</v>
      </c>
      <c r="G15" s="118">
        <v>9100479.1910999995</v>
      </c>
      <c r="H15" s="118">
        <v>11649804.1631</v>
      </c>
      <c r="I15" s="118">
        <v>37695045.204599999</v>
      </c>
      <c r="J15" s="119">
        <f t="shared" si="0"/>
        <v>147452735.55970001</v>
      </c>
      <c r="K15" s="114"/>
      <c r="L15" s="162"/>
      <c r="M15" s="160"/>
      <c r="N15" s="120">
        <v>33</v>
      </c>
      <c r="O15" s="116" t="s">
        <v>470</v>
      </c>
      <c r="P15" s="118">
        <v>88892805.721900001</v>
      </c>
      <c r="Q15" s="118">
        <v>0</v>
      </c>
      <c r="R15" s="118">
        <v>9088761.8903999999</v>
      </c>
      <c r="S15" s="118">
        <v>11634804.4849</v>
      </c>
      <c r="T15" s="118">
        <v>39152616.752599999</v>
      </c>
      <c r="U15" s="119">
        <f t="shared" si="1"/>
        <v>148768988.84979999</v>
      </c>
    </row>
    <row r="16" spans="1:21" ht="24.95" customHeight="1" x14ac:dyDescent="0.2">
      <c r="A16" s="163"/>
      <c r="B16" s="160"/>
      <c r="C16" s="116">
        <v>9</v>
      </c>
      <c r="D16" s="116" t="s">
        <v>89</v>
      </c>
      <c r="E16" s="118">
        <v>96026317.018199995</v>
      </c>
      <c r="F16" s="118">
        <v>0</v>
      </c>
      <c r="G16" s="118">
        <v>9818121.0898000002</v>
      </c>
      <c r="H16" s="118">
        <v>12568479.696900001</v>
      </c>
      <c r="I16" s="118">
        <v>42142518.157899998</v>
      </c>
      <c r="J16" s="119">
        <f t="shared" si="0"/>
        <v>160555435.9628</v>
      </c>
      <c r="K16" s="114"/>
      <c r="L16" s="162"/>
      <c r="M16" s="160"/>
      <c r="N16" s="120">
        <v>34</v>
      </c>
      <c r="O16" s="116" t="s">
        <v>471</v>
      </c>
      <c r="P16" s="118">
        <v>106406939.8326</v>
      </c>
      <c r="Q16" s="118">
        <v>0</v>
      </c>
      <c r="R16" s="118">
        <v>10879478.1734</v>
      </c>
      <c r="S16" s="118">
        <v>13927155.6426</v>
      </c>
      <c r="T16" s="118">
        <v>50202725.764200002</v>
      </c>
      <c r="U16" s="119">
        <f t="shared" si="1"/>
        <v>181416299.41280001</v>
      </c>
    </row>
    <row r="17" spans="1:21" ht="24.95" customHeight="1" x14ac:dyDescent="0.2">
      <c r="A17" s="163"/>
      <c r="B17" s="160"/>
      <c r="C17" s="116">
        <v>10</v>
      </c>
      <c r="D17" s="116" t="s">
        <v>90</v>
      </c>
      <c r="E17" s="118">
        <v>97447281.664199993</v>
      </c>
      <c r="F17" s="118">
        <v>0</v>
      </c>
      <c r="G17" s="118">
        <v>9963406.2927000001</v>
      </c>
      <c r="H17" s="118">
        <v>12754463.7673</v>
      </c>
      <c r="I17" s="118">
        <v>43716290.5154</v>
      </c>
      <c r="J17" s="119">
        <f t="shared" si="0"/>
        <v>163881442.2396</v>
      </c>
      <c r="K17" s="114"/>
      <c r="L17" s="162"/>
      <c r="M17" s="160"/>
      <c r="N17" s="120">
        <v>35</v>
      </c>
      <c r="O17" s="116" t="s">
        <v>472</v>
      </c>
      <c r="P17" s="118">
        <v>87795981.491699994</v>
      </c>
      <c r="Q17" s="118">
        <v>0</v>
      </c>
      <c r="R17" s="118">
        <v>8976618.1214000005</v>
      </c>
      <c r="S17" s="118">
        <v>11491245.786699999</v>
      </c>
      <c r="T17" s="118">
        <v>42371610.786600001</v>
      </c>
      <c r="U17" s="119">
        <f t="shared" si="1"/>
        <v>150635456.1864</v>
      </c>
    </row>
    <row r="18" spans="1:21" ht="24.95" customHeight="1" x14ac:dyDescent="0.2">
      <c r="A18" s="163"/>
      <c r="B18" s="160"/>
      <c r="C18" s="116">
        <v>11</v>
      </c>
      <c r="D18" s="116" t="s">
        <v>91</v>
      </c>
      <c r="E18" s="118">
        <v>106566397.1698</v>
      </c>
      <c r="F18" s="118">
        <v>0</v>
      </c>
      <c r="G18" s="118">
        <v>10895781.7399</v>
      </c>
      <c r="H18" s="118">
        <v>13948026.341</v>
      </c>
      <c r="I18" s="118">
        <v>49441672.734399997</v>
      </c>
      <c r="J18" s="119">
        <f t="shared" si="0"/>
        <v>180851877.9851</v>
      </c>
      <c r="K18" s="114"/>
      <c r="L18" s="162"/>
      <c r="M18" s="160"/>
      <c r="N18" s="120">
        <v>36</v>
      </c>
      <c r="O18" s="116" t="s">
        <v>473</v>
      </c>
      <c r="P18" s="118">
        <v>111121864.0888</v>
      </c>
      <c r="Q18" s="118">
        <v>0</v>
      </c>
      <c r="R18" s="118">
        <v>11361551.199999999</v>
      </c>
      <c r="S18" s="118">
        <v>14544272.195900001</v>
      </c>
      <c r="T18" s="118">
        <v>52532153.308899999</v>
      </c>
      <c r="U18" s="119">
        <f t="shared" si="1"/>
        <v>189559840.79359999</v>
      </c>
    </row>
    <row r="19" spans="1:21" ht="24.95" customHeight="1" x14ac:dyDescent="0.2">
      <c r="A19" s="163"/>
      <c r="B19" s="160"/>
      <c r="C19" s="116">
        <v>12</v>
      </c>
      <c r="D19" s="116" t="s">
        <v>92</v>
      </c>
      <c r="E19" s="118">
        <v>102604496.32539999</v>
      </c>
      <c r="F19" s="118">
        <v>0</v>
      </c>
      <c r="G19" s="118">
        <v>10490700.888699999</v>
      </c>
      <c r="H19" s="118">
        <v>13429469.8466</v>
      </c>
      <c r="I19" s="118">
        <v>47148823.6461</v>
      </c>
      <c r="J19" s="119">
        <f t="shared" si="0"/>
        <v>173673490.70679998</v>
      </c>
      <c r="K19" s="114"/>
      <c r="L19" s="162"/>
      <c r="M19" s="160"/>
      <c r="N19" s="120">
        <v>37</v>
      </c>
      <c r="O19" s="116" t="s">
        <v>474</v>
      </c>
      <c r="P19" s="118">
        <v>97582810.851899996</v>
      </c>
      <c r="Q19" s="118">
        <v>0</v>
      </c>
      <c r="R19" s="118">
        <v>9977263.3479999993</v>
      </c>
      <c r="S19" s="118">
        <v>12772202.611099999</v>
      </c>
      <c r="T19" s="118">
        <v>47955981.708099999</v>
      </c>
      <c r="U19" s="119">
        <f t="shared" si="1"/>
        <v>168288258.51910001</v>
      </c>
    </row>
    <row r="20" spans="1:21" ht="24.95" customHeight="1" x14ac:dyDescent="0.2">
      <c r="A20" s="163"/>
      <c r="B20" s="160"/>
      <c r="C20" s="116">
        <v>13</v>
      </c>
      <c r="D20" s="116" t="s">
        <v>93</v>
      </c>
      <c r="E20" s="118">
        <v>78351056.605499998</v>
      </c>
      <c r="F20" s="118">
        <v>0</v>
      </c>
      <c r="G20" s="118">
        <v>8010930.5985000003</v>
      </c>
      <c r="H20" s="118">
        <v>10255039.397</v>
      </c>
      <c r="I20" s="118">
        <v>34834915.485799998</v>
      </c>
      <c r="J20" s="119">
        <f t="shared" si="0"/>
        <v>131451942.08679999</v>
      </c>
      <c r="K20" s="114"/>
      <c r="L20" s="162"/>
      <c r="M20" s="160"/>
      <c r="N20" s="120">
        <v>38</v>
      </c>
      <c r="O20" s="116" t="s">
        <v>475</v>
      </c>
      <c r="P20" s="118">
        <v>101471840.3239</v>
      </c>
      <c r="Q20" s="118">
        <v>0</v>
      </c>
      <c r="R20" s="118">
        <v>10374893.5337</v>
      </c>
      <c r="S20" s="118">
        <v>13281221.278899999</v>
      </c>
      <c r="T20" s="118">
        <v>49629783.112199999</v>
      </c>
      <c r="U20" s="119">
        <f t="shared" si="1"/>
        <v>174757738.24869999</v>
      </c>
    </row>
    <row r="21" spans="1:21" ht="24.95" customHeight="1" x14ac:dyDescent="0.2">
      <c r="A21" s="163"/>
      <c r="B21" s="160"/>
      <c r="C21" s="116">
        <v>14</v>
      </c>
      <c r="D21" s="116" t="s">
        <v>94</v>
      </c>
      <c r="E21" s="118">
        <v>74031046.492400005</v>
      </c>
      <c r="F21" s="118">
        <v>0</v>
      </c>
      <c r="G21" s="118">
        <v>7569235.1995999999</v>
      </c>
      <c r="H21" s="118">
        <v>9689611.4905999992</v>
      </c>
      <c r="I21" s="118">
        <v>32700153.632800002</v>
      </c>
      <c r="J21" s="119">
        <f t="shared" si="0"/>
        <v>123990046.8154</v>
      </c>
      <c r="K21" s="114"/>
      <c r="L21" s="162"/>
      <c r="M21" s="160"/>
      <c r="N21" s="120">
        <v>39</v>
      </c>
      <c r="O21" s="116" t="s">
        <v>476</v>
      </c>
      <c r="P21" s="118">
        <v>79884063.636899993</v>
      </c>
      <c r="Q21" s="118">
        <v>0</v>
      </c>
      <c r="R21" s="118">
        <v>8167671.4704999998</v>
      </c>
      <c r="S21" s="118">
        <v>10455688.2228</v>
      </c>
      <c r="T21" s="118">
        <v>38518470.344300002</v>
      </c>
      <c r="U21" s="119">
        <f t="shared" si="1"/>
        <v>137025893.67449999</v>
      </c>
    </row>
    <row r="22" spans="1:21" ht="24.95" customHeight="1" x14ac:dyDescent="0.2">
      <c r="A22" s="163"/>
      <c r="B22" s="160"/>
      <c r="C22" s="116">
        <v>15</v>
      </c>
      <c r="D22" s="116" t="s">
        <v>95</v>
      </c>
      <c r="E22" s="118">
        <v>77088004.156000003</v>
      </c>
      <c r="F22" s="118">
        <v>0</v>
      </c>
      <c r="G22" s="118">
        <v>7881790.9806000004</v>
      </c>
      <c r="H22" s="118">
        <v>10089723.7882</v>
      </c>
      <c r="I22" s="118">
        <v>35368493.6074</v>
      </c>
      <c r="J22" s="119">
        <f t="shared" si="0"/>
        <v>130428012.53220001</v>
      </c>
      <c r="K22" s="114"/>
      <c r="L22" s="162"/>
      <c r="M22" s="160"/>
      <c r="N22" s="120">
        <v>40</v>
      </c>
      <c r="O22" s="116" t="s">
        <v>477</v>
      </c>
      <c r="P22" s="118">
        <v>88075017.080799997</v>
      </c>
      <c r="Q22" s="118">
        <v>0</v>
      </c>
      <c r="R22" s="118">
        <v>9005147.8545999993</v>
      </c>
      <c r="S22" s="118">
        <v>11527767.578299999</v>
      </c>
      <c r="T22" s="118">
        <v>43906018.613700002</v>
      </c>
      <c r="U22" s="119">
        <f t="shared" si="1"/>
        <v>152513951.12739998</v>
      </c>
    </row>
    <row r="23" spans="1:21" ht="24.95" customHeight="1" x14ac:dyDescent="0.2">
      <c r="A23" s="163"/>
      <c r="B23" s="160"/>
      <c r="C23" s="116">
        <v>16</v>
      </c>
      <c r="D23" s="116" t="s">
        <v>96</v>
      </c>
      <c r="E23" s="118">
        <v>114913355.1249</v>
      </c>
      <c r="F23" s="118">
        <v>0</v>
      </c>
      <c r="G23" s="118">
        <v>11749208.659499999</v>
      </c>
      <c r="H23" s="118">
        <v>15040524.4691</v>
      </c>
      <c r="I23" s="118">
        <v>47241213.4573</v>
      </c>
      <c r="J23" s="119">
        <f t="shared" si="0"/>
        <v>188944301.71080002</v>
      </c>
      <c r="K23" s="114"/>
      <c r="L23" s="162"/>
      <c r="M23" s="160"/>
      <c r="N23" s="120">
        <v>41</v>
      </c>
      <c r="O23" s="116" t="s">
        <v>478</v>
      </c>
      <c r="P23" s="118">
        <v>108599623.9686</v>
      </c>
      <c r="Q23" s="118">
        <v>0</v>
      </c>
      <c r="R23" s="118">
        <v>11103667.114800001</v>
      </c>
      <c r="S23" s="118">
        <v>14214146.822699999</v>
      </c>
      <c r="T23" s="118">
        <v>50562219.192900002</v>
      </c>
      <c r="U23" s="119">
        <f t="shared" si="1"/>
        <v>184479657.09900001</v>
      </c>
    </row>
    <row r="24" spans="1:21" ht="24.95" customHeight="1" x14ac:dyDescent="0.2">
      <c r="A24" s="163"/>
      <c r="B24" s="161"/>
      <c r="C24" s="116">
        <v>17</v>
      </c>
      <c r="D24" s="116" t="s">
        <v>97</v>
      </c>
      <c r="E24" s="118">
        <v>99291879.904400006</v>
      </c>
      <c r="F24" s="118">
        <v>0</v>
      </c>
      <c r="G24" s="118">
        <v>10152005.516899999</v>
      </c>
      <c r="H24" s="118">
        <v>12995895.452400001</v>
      </c>
      <c r="I24" s="118">
        <v>39863509.566600002</v>
      </c>
      <c r="J24" s="119">
        <f t="shared" si="0"/>
        <v>162303290.44030002</v>
      </c>
      <c r="K24" s="114"/>
      <c r="L24" s="162"/>
      <c r="M24" s="160"/>
      <c r="N24" s="120">
        <v>42</v>
      </c>
      <c r="O24" s="116" t="s">
        <v>479</v>
      </c>
      <c r="P24" s="118">
        <v>126971605.6323</v>
      </c>
      <c r="Q24" s="118">
        <v>0</v>
      </c>
      <c r="R24" s="118">
        <v>12982093.219599999</v>
      </c>
      <c r="S24" s="118">
        <v>16618778.028999999</v>
      </c>
      <c r="T24" s="118">
        <v>62957103.248000003</v>
      </c>
      <c r="U24" s="119">
        <f t="shared" si="1"/>
        <v>219529580.12890002</v>
      </c>
    </row>
    <row r="25" spans="1:21" ht="24.95" customHeight="1" x14ac:dyDescent="0.2">
      <c r="A25" s="116"/>
      <c r="B25" s="164" t="s">
        <v>858</v>
      </c>
      <c r="C25" s="165"/>
      <c r="D25" s="166"/>
      <c r="E25" s="121">
        <f>SUM(E8:E24)</f>
        <v>1633397737.7756002</v>
      </c>
      <c r="F25" s="121">
        <f t="shared" ref="F25:I25" si="2">SUM(F8:F24)</f>
        <v>0</v>
      </c>
      <c r="G25" s="121">
        <f t="shared" ref="G25" si="3">SUM(G8:G24)</f>
        <v>167005226.01750001</v>
      </c>
      <c r="H25" s="121">
        <f t="shared" si="2"/>
        <v>213788541.95029998</v>
      </c>
      <c r="I25" s="121">
        <f t="shared" si="2"/>
        <v>720666898.23029983</v>
      </c>
      <c r="J25" s="127">
        <f t="shared" si="0"/>
        <v>2734858403.9737</v>
      </c>
      <c r="K25" s="114"/>
      <c r="L25" s="162"/>
      <c r="M25" s="160"/>
      <c r="N25" s="120">
        <v>43</v>
      </c>
      <c r="O25" s="116" t="s">
        <v>480</v>
      </c>
      <c r="P25" s="118">
        <v>82861920.176400006</v>
      </c>
      <c r="Q25" s="118">
        <v>0</v>
      </c>
      <c r="R25" s="118">
        <v>8472139.6308999993</v>
      </c>
      <c r="S25" s="118">
        <v>10845447.307800001</v>
      </c>
      <c r="T25" s="118">
        <v>41309307.704700001</v>
      </c>
      <c r="U25" s="119">
        <f t="shared" si="1"/>
        <v>143488814.81979999</v>
      </c>
    </row>
    <row r="26" spans="1:21" ht="24.95" customHeight="1" x14ac:dyDescent="0.2">
      <c r="A26" s="163">
        <v>2</v>
      </c>
      <c r="B26" s="159" t="s">
        <v>43</v>
      </c>
      <c r="C26" s="116">
        <v>1</v>
      </c>
      <c r="D26" s="116" t="s">
        <v>98</v>
      </c>
      <c r="E26" s="118">
        <v>101827062.7905</v>
      </c>
      <c r="F26" s="118">
        <v>0</v>
      </c>
      <c r="G26" s="118">
        <v>10411212.923</v>
      </c>
      <c r="H26" s="118">
        <v>13327714.8496</v>
      </c>
      <c r="I26" s="118">
        <v>44631571.524999999</v>
      </c>
      <c r="J26" s="119">
        <f t="shared" si="0"/>
        <v>170197562.08809999</v>
      </c>
      <c r="K26" s="114"/>
      <c r="L26" s="162"/>
      <c r="M26" s="161"/>
      <c r="N26" s="120">
        <v>44</v>
      </c>
      <c r="O26" s="116" t="s">
        <v>481</v>
      </c>
      <c r="P26" s="118">
        <v>97434083.446700007</v>
      </c>
      <c r="Q26" s="118">
        <v>0</v>
      </c>
      <c r="R26" s="118">
        <v>9962056.8532999996</v>
      </c>
      <c r="S26" s="118">
        <v>12752736.3082</v>
      </c>
      <c r="T26" s="118">
        <v>46378344.796300001</v>
      </c>
      <c r="U26" s="119">
        <f t="shared" si="1"/>
        <v>166527221.40450001</v>
      </c>
    </row>
    <row r="27" spans="1:21" ht="24.95" customHeight="1" x14ac:dyDescent="0.2">
      <c r="A27" s="163"/>
      <c r="B27" s="160"/>
      <c r="C27" s="116">
        <v>2</v>
      </c>
      <c r="D27" s="116" t="s">
        <v>99</v>
      </c>
      <c r="E27" s="118">
        <v>124396765.3695</v>
      </c>
      <c r="F27" s="118">
        <v>0</v>
      </c>
      <c r="G27" s="118">
        <v>12718831.081900001</v>
      </c>
      <c r="H27" s="118">
        <v>16281768.045</v>
      </c>
      <c r="I27" s="118">
        <v>47061387.6096</v>
      </c>
      <c r="J27" s="119">
        <f t="shared" si="0"/>
        <v>200458752.10599998</v>
      </c>
      <c r="K27" s="114"/>
      <c r="L27" s="122"/>
      <c r="M27" s="164" t="s">
        <v>876</v>
      </c>
      <c r="N27" s="165"/>
      <c r="O27" s="166"/>
      <c r="P27" s="121">
        <f>1915054007.7442+2582348755.94</f>
        <v>4497402763.6842003</v>
      </c>
      <c r="Q27" s="121">
        <v>0</v>
      </c>
      <c r="R27" s="121">
        <f>195802908.2583+264029836.5</f>
        <v>459832744.75830001</v>
      </c>
      <c r="S27" s="121">
        <f>250653343.3974+337992739.09</f>
        <v>588646082.48739994</v>
      </c>
      <c r="T27" s="121">
        <f>914769820.9115+1236903839.89</f>
        <v>2151673660.8015003</v>
      </c>
      <c r="U27" s="127">
        <f t="shared" si="1"/>
        <v>7697555251.7314005</v>
      </c>
    </row>
    <row r="28" spans="1:21" ht="24.95" customHeight="1" x14ac:dyDescent="0.2">
      <c r="A28" s="163"/>
      <c r="B28" s="160"/>
      <c r="C28" s="116">
        <v>3</v>
      </c>
      <c r="D28" s="116" t="s">
        <v>100</v>
      </c>
      <c r="E28" s="118">
        <v>105923881.3493</v>
      </c>
      <c r="F28" s="118">
        <v>0</v>
      </c>
      <c r="G28" s="118">
        <v>10830088.310000001</v>
      </c>
      <c r="H28" s="118">
        <v>13863930.1547</v>
      </c>
      <c r="I28" s="118">
        <v>43178858.579599999</v>
      </c>
      <c r="J28" s="119">
        <f t="shared" si="0"/>
        <v>173796758.39359999</v>
      </c>
      <c r="K28" s="114"/>
      <c r="L28" s="167">
        <v>20</v>
      </c>
      <c r="M28" s="159" t="s">
        <v>61</v>
      </c>
      <c r="N28" s="120">
        <v>1</v>
      </c>
      <c r="O28" s="116" t="s">
        <v>482</v>
      </c>
      <c r="P28" s="118">
        <v>99007286.777500004</v>
      </c>
      <c r="Q28" s="118">
        <v>0</v>
      </c>
      <c r="R28" s="118">
        <v>10122907.5584</v>
      </c>
      <c r="S28" s="118">
        <v>12958646.258099999</v>
      </c>
      <c r="T28" s="118">
        <v>40716858.788800001</v>
      </c>
      <c r="U28" s="119">
        <f t="shared" si="1"/>
        <v>162805699.38280001</v>
      </c>
    </row>
    <row r="29" spans="1:21" ht="24.95" customHeight="1" x14ac:dyDescent="0.2">
      <c r="A29" s="163"/>
      <c r="B29" s="160"/>
      <c r="C29" s="116">
        <v>4</v>
      </c>
      <c r="D29" s="116" t="s">
        <v>101</v>
      </c>
      <c r="E29" s="118">
        <v>92737884.334000006</v>
      </c>
      <c r="F29" s="118">
        <v>0</v>
      </c>
      <c r="G29" s="118">
        <v>9481898.3616000004</v>
      </c>
      <c r="H29" s="118">
        <v>12138070.609999999</v>
      </c>
      <c r="I29" s="118">
        <v>40114896.0867</v>
      </c>
      <c r="J29" s="119">
        <f t="shared" si="0"/>
        <v>154472749.39230001</v>
      </c>
      <c r="K29" s="114"/>
      <c r="L29" s="168"/>
      <c r="M29" s="160"/>
      <c r="N29" s="120">
        <v>2</v>
      </c>
      <c r="O29" s="116" t="s">
        <v>483</v>
      </c>
      <c r="P29" s="118">
        <v>102021204.5511</v>
      </c>
      <c r="Q29" s="118">
        <v>0</v>
      </c>
      <c r="R29" s="118">
        <v>10431062.766000001</v>
      </c>
      <c r="S29" s="118">
        <v>13353125.245999999</v>
      </c>
      <c r="T29" s="118">
        <v>43880760.454800002</v>
      </c>
      <c r="U29" s="119">
        <f t="shared" si="1"/>
        <v>169686153.01790002</v>
      </c>
    </row>
    <row r="30" spans="1:21" ht="24.95" customHeight="1" x14ac:dyDescent="0.2">
      <c r="A30" s="163"/>
      <c r="B30" s="160"/>
      <c r="C30" s="116">
        <v>5</v>
      </c>
      <c r="D30" s="116" t="s">
        <v>102</v>
      </c>
      <c r="E30" s="118">
        <v>91767459.786200002</v>
      </c>
      <c r="F30" s="118">
        <v>0</v>
      </c>
      <c r="G30" s="118">
        <v>9382678.2101000007</v>
      </c>
      <c r="H30" s="118">
        <v>12011055.8332</v>
      </c>
      <c r="I30" s="118">
        <v>41591874.838500001</v>
      </c>
      <c r="J30" s="119">
        <f t="shared" si="0"/>
        <v>154753068.66799998</v>
      </c>
      <c r="K30" s="114"/>
      <c r="L30" s="168"/>
      <c r="M30" s="160"/>
      <c r="N30" s="120">
        <v>3</v>
      </c>
      <c r="O30" s="116" t="s">
        <v>484</v>
      </c>
      <c r="P30" s="118">
        <v>110989432.34469999</v>
      </c>
      <c r="Q30" s="118">
        <v>0</v>
      </c>
      <c r="R30" s="118">
        <v>11348010.84</v>
      </c>
      <c r="S30" s="118">
        <v>14526938.7633</v>
      </c>
      <c r="T30" s="118">
        <v>46073939.990000002</v>
      </c>
      <c r="U30" s="119">
        <f t="shared" si="1"/>
        <v>182938321.93799999</v>
      </c>
    </row>
    <row r="31" spans="1:21" ht="24.95" customHeight="1" x14ac:dyDescent="0.2">
      <c r="A31" s="163"/>
      <c r="B31" s="160"/>
      <c r="C31" s="116">
        <v>6</v>
      </c>
      <c r="D31" s="116" t="s">
        <v>103</v>
      </c>
      <c r="E31" s="118">
        <v>98112638.282600001</v>
      </c>
      <c r="F31" s="118">
        <v>0</v>
      </c>
      <c r="G31" s="118">
        <v>10031435.058700001</v>
      </c>
      <c r="H31" s="118">
        <v>12841549.4893</v>
      </c>
      <c r="I31" s="118">
        <v>44409943.826200001</v>
      </c>
      <c r="J31" s="119">
        <f t="shared" si="0"/>
        <v>165395566.6568</v>
      </c>
      <c r="K31" s="114"/>
      <c r="L31" s="168"/>
      <c r="M31" s="160"/>
      <c r="N31" s="120">
        <v>4</v>
      </c>
      <c r="O31" s="116" t="s">
        <v>485</v>
      </c>
      <c r="P31" s="118">
        <v>104063631.0546</v>
      </c>
      <c r="Q31" s="118">
        <v>0</v>
      </c>
      <c r="R31" s="118">
        <v>10639888.756100001</v>
      </c>
      <c r="S31" s="118">
        <v>13620449.838199999</v>
      </c>
      <c r="T31" s="118">
        <v>45035633.094599999</v>
      </c>
      <c r="U31" s="119">
        <f t="shared" si="1"/>
        <v>173359602.74349999</v>
      </c>
    </row>
    <row r="32" spans="1:21" ht="24.95" customHeight="1" x14ac:dyDescent="0.2">
      <c r="A32" s="163"/>
      <c r="B32" s="160"/>
      <c r="C32" s="116">
        <v>7</v>
      </c>
      <c r="D32" s="116" t="s">
        <v>104</v>
      </c>
      <c r="E32" s="118">
        <v>106868186.62890001</v>
      </c>
      <c r="F32" s="118">
        <v>0</v>
      </c>
      <c r="G32" s="118">
        <v>10926637.9212</v>
      </c>
      <c r="H32" s="118">
        <v>13987526.2907</v>
      </c>
      <c r="I32" s="118">
        <v>43631730.426399998</v>
      </c>
      <c r="J32" s="119">
        <f t="shared" si="0"/>
        <v>175414081.26719999</v>
      </c>
      <c r="K32" s="114"/>
      <c r="L32" s="168"/>
      <c r="M32" s="160"/>
      <c r="N32" s="120">
        <v>5</v>
      </c>
      <c r="O32" s="116" t="s">
        <v>486</v>
      </c>
      <c r="P32" s="118">
        <v>97322201.379899994</v>
      </c>
      <c r="Q32" s="118">
        <v>0</v>
      </c>
      <c r="R32" s="118">
        <v>9950617.5758999996</v>
      </c>
      <c r="S32" s="118">
        <v>12738092.5363</v>
      </c>
      <c r="T32" s="118">
        <v>40985130.759900004</v>
      </c>
      <c r="U32" s="119">
        <f t="shared" si="1"/>
        <v>160996042.252</v>
      </c>
    </row>
    <row r="33" spans="1:21" ht="24.95" customHeight="1" x14ac:dyDescent="0.2">
      <c r="A33" s="163"/>
      <c r="B33" s="160"/>
      <c r="C33" s="116">
        <v>8</v>
      </c>
      <c r="D33" s="116" t="s">
        <v>105</v>
      </c>
      <c r="E33" s="118">
        <v>111793038.0848</v>
      </c>
      <c r="F33" s="118">
        <v>0</v>
      </c>
      <c r="G33" s="118">
        <v>11430174.758300001</v>
      </c>
      <c r="H33" s="118">
        <v>14632119.3299</v>
      </c>
      <c r="I33" s="118">
        <v>43573043.1241</v>
      </c>
      <c r="J33" s="119">
        <f t="shared" si="0"/>
        <v>181428375.29710001</v>
      </c>
      <c r="K33" s="114"/>
      <c r="L33" s="168"/>
      <c r="M33" s="160"/>
      <c r="N33" s="120">
        <v>6</v>
      </c>
      <c r="O33" s="116" t="s">
        <v>487</v>
      </c>
      <c r="P33" s="118">
        <v>91033700.3442</v>
      </c>
      <c r="Q33" s="118">
        <v>0</v>
      </c>
      <c r="R33" s="118">
        <v>9307655.6612999998</v>
      </c>
      <c r="S33" s="118">
        <v>11915017.153999999</v>
      </c>
      <c r="T33" s="118">
        <v>39660127.855099998</v>
      </c>
      <c r="U33" s="119">
        <f t="shared" si="1"/>
        <v>151916501.01460001</v>
      </c>
    </row>
    <row r="34" spans="1:21" ht="24.95" customHeight="1" x14ac:dyDescent="0.2">
      <c r="A34" s="163"/>
      <c r="B34" s="160"/>
      <c r="C34" s="116">
        <v>9</v>
      </c>
      <c r="D34" s="116" t="s">
        <v>835</v>
      </c>
      <c r="E34" s="118">
        <v>97198484.384800002</v>
      </c>
      <c r="F34" s="118">
        <v>0</v>
      </c>
      <c r="G34" s="118">
        <v>9937968.2473000009</v>
      </c>
      <c r="H34" s="118">
        <v>12721899.740499999</v>
      </c>
      <c r="I34" s="118">
        <v>46248932.460699998</v>
      </c>
      <c r="J34" s="119">
        <f t="shared" si="0"/>
        <v>166107284.83329999</v>
      </c>
      <c r="K34" s="114"/>
      <c r="L34" s="168"/>
      <c r="M34" s="160"/>
      <c r="N34" s="120">
        <v>7</v>
      </c>
      <c r="O34" s="116" t="s">
        <v>488</v>
      </c>
      <c r="P34" s="118">
        <v>91331611.079799995</v>
      </c>
      <c r="Q34" s="118">
        <v>0</v>
      </c>
      <c r="R34" s="118">
        <v>9338115.2662000004</v>
      </c>
      <c r="S34" s="118">
        <v>11954009.433900001</v>
      </c>
      <c r="T34" s="118">
        <v>37510177.404700004</v>
      </c>
      <c r="U34" s="119">
        <f t="shared" si="1"/>
        <v>150133913.1846</v>
      </c>
    </row>
    <row r="35" spans="1:21" ht="24.95" customHeight="1" x14ac:dyDescent="0.2">
      <c r="A35" s="163"/>
      <c r="B35" s="160"/>
      <c r="C35" s="116">
        <v>10</v>
      </c>
      <c r="D35" s="116" t="s">
        <v>106</v>
      </c>
      <c r="E35" s="118">
        <v>87028460.280300006</v>
      </c>
      <c r="F35" s="118">
        <v>0</v>
      </c>
      <c r="G35" s="118">
        <v>8898143.6320999991</v>
      </c>
      <c r="H35" s="118">
        <v>11390788.1719</v>
      </c>
      <c r="I35" s="118">
        <v>38569793.3301</v>
      </c>
      <c r="J35" s="119">
        <f t="shared" si="0"/>
        <v>145887185.41440001</v>
      </c>
      <c r="K35" s="114"/>
      <c r="L35" s="168"/>
      <c r="M35" s="160"/>
      <c r="N35" s="120">
        <v>8</v>
      </c>
      <c r="O35" s="116" t="s">
        <v>489</v>
      </c>
      <c r="P35" s="118">
        <v>97788743.030300006</v>
      </c>
      <c r="Q35" s="118">
        <v>0</v>
      </c>
      <c r="R35" s="118">
        <v>9998318.6911999993</v>
      </c>
      <c r="S35" s="118">
        <v>12799156.205600001</v>
      </c>
      <c r="T35" s="118">
        <v>40390438.755500004</v>
      </c>
      <c r="U35" s="119">
        <f t="shared" si="1"/>
        <v>160976656.68260002</v>
      </c>
    </row>
    <row r="36" spans="1:21" ht="24.95" customHeight="1" x14ac:dyDescent="0.2">
      <c r="A36" s="163"/>
      <c r="B36" s="160"/>
      <c r="C36" s="116">
        <v>11</v>
      </c>
      <c r="D36" s="116" t="s">
        <v>107</v>
      </c>
      <c r="E36" s="118">
        <v>88440375.154499993</v>
      </c>
      <c r="F36" s="118">
        <v>0</v>
      </c>
      <c r="G36" s="118">
        <v>9042503.5495999996</v>
      </c>
      <c r="H36" s="118">
        <v>11575587.755799999</v>
      </c>
      <c r="I36" s="118">
        <v>40549164.148500003</v>
      </c>
      <c r="J36" s="119">
        <f t="shared" si="0"/>
        <v>149607630.60839999</v>
      </c>
      <c r="K36" s="114"/>
      <c r="L36" s="168"/>
      <c r="M36" s="160"/>
      <c r="N36" s="120">
        <v>9</v>
      </c>
      <c r="O36" s="116" t="s">
        <v>490</v>
      </c>
      <c r="P36" s="118">
        <v>91721191.619599998</v>
      </c>
      <c r="Q36" s="118">
        <v>0</v>
      </c>
      <c r="R36" s="118">
        <v>9377947.5646000002</v>
      </c>
      <c r="S36" s="118">
        <v>12004999.9879</v>
      </c>
      <c r="T36" s="118">
        <v>38589736.171099998</v>
      </c>
      <c r="U36" s="119">
        <f t="shared" si="1"/>
        <v>151693875.3432</v>
      </c>
    </row>
    <row r="37" spans="1:21" ht="24.95" customHeight="1" x14ac:dyDescent="0.2">
      <c r="A37" s="163"/>
      <c r="B37" s="160"/>
      <c r="C37" s="116">
        <v>12</v>
      </c>
      <c r="D37" s="116" t="s">
        <v>108</v>
      </c>
      <c r="E37" s="118">
        <v>86588820.760700002</v>
      </c>
      <c r="F37" s="118">
        <v>0</v>
      </c>
      <c r="G37" s="118">
        <v>8853193.1000999995</v>
      </c>
      <c r="H37" s="118">
        <v>11333245.609099999</v>
      </c>
      <c r="I37" s="118">
        <v>38427074.438900001</v>
      </c>
      <c r="J37" s="119">
        <f t="shared" si="0"/>
        <v>145202333.90880001</v>
      </c>
      <c r="K37" s="114"/>
      <c r="L37" s="168"/>
      <c r="M37" s="160"/>
      <c r="N37" s="120">
        <v>10</v>
      </c>
      <c r="O37" s="116" t="s">
        <v>491</v>
      </c>
      <c r="P37" s="118">
        <v>110587649.09280001</v>
      </c>
      <c r="Q37" s="118">
        <v>0</v>
      </c>
      <c r="R37" s="118">
        <v>11306930.886700001</v>
      </c>
      <c r="S37" s="118">
        <v>14474351.047800001</v>
      </c>
      <c r="T37" s="118">
        <v>47039449.466200002</v>
      </c>
      <c r="U37" s="119">
        <f t="shared" si="1"/>
        <v>183408380.49349999</v>
      </c>
    </row>
    <row r="38" spans="1:21" ht="24.95" customHeight="1" x14ac:dyDescent="0.2">
      <c r="A38" s="163"/>
      <c r="B38" s="160"/>
      <c r="C38" s="116">
        <v>13</v>
      </c>
      <c r="D38" s="116" t="s">
        <v>109</v>
      </c>
      <c r="E38" s="118">
        <v>100401599.2265</v>
      </c>
      <c r="F38" s="118">
        <v>0</v>
      </c>
      <c r="G38" s="118">
        <v>10265467.7324</v>
      </c>
      <c r="H38" s="118">
        <v>13141141.934800001</v>
      </c>
      <c r="I38" s="118">
        <v>42194026.331600003</v>
      </c>
      <c r="J38" s="119">
        <f t="shared" si="0"/>
        <v>166002235.22530001</v>
      </c>
      <c r="K38" s="114"/>
      <c r="L38" s="168"/>
      <c r="M38" s="160"/>
      <c r="N38" s="120">
        <v>11</v>
      </c>
      <c r="O38" s="116" t="s">
        <v>492</v>
      </c>
      <c r="P38" s="118">
        <v>91269878.584800005</v>
      </c>
      <c r="Q38" s="118">
        <v>0</v>
      </c>
      <c r="R38" s="118">
        <v>9331803.4848999996</v>
      </c>
      <c r="S38" s="118">
        <v>11945929.528000001</v>
      </c>
      <c r="T38" s="118">
        <v>38079255.502300002</v>
      </c>
      <c r="U38" s="119">
        <f t="shared" si="1"/>
        <v>150626867.09999999</v>
      </c>
    </row>
    <row r="39" spans="1:21" ht="24.95" customHeight="1" x14ac:dyDescent="0.2">
      <c r="A39" s="163"/>
      <c r="B39" s="160"/>
      <c r="C39" s="116">
        <v>14</v>
      </c>
      <c r="D39" s="116" t="s">
        <v>110</v>
      </c>
      <c r="E39" s="118">
        <v>97333404.339300007</v>
      </c>
      <c r="F39" s="118">
        <v>0</v>
      </c>
      <c r="G39" s="118">
        <v>9951763.0120000001</v>
      </c>
      <c r="H39" s="118">
        <v>12739558.8444</v>
      </c>
      <c r="I39" s="118">
        <v>42389321.136799999</v>
      </c>
      <c r="J39" s="119">
        <f t="shared" si="0"/>
        <v>162414047.33250001</v>
      </c>
      <c r="K39" s="114"/>
      <c r="L39" s="168"/>
      <c r="M39" s="160"/>
      <c r="N39" s="120">
        <v>12</v>
      </c>
      <c r="O39" s="116" t="s">
        <v>493</v>
      </c>
      <c r="P39" s="118">
        <v>101370892.64390001</v>
      </c>
      <c r="Q39" s="118">
        <v>0</v>
      </c>
      <c r="R39" s="118">
        <v>10364572.2325</v>
      </c>
      <c r="S39" s="118">
        <v>13268008.662699999</v>
      </c>
      <c r="T39" s="118">
        <v>42541287.939499997</v>
      </c>
      <c r="U39" s="119">
        <f t="shared" si="1"/>
        <v>167544761.4786</v>
      </c>
    </row>
    <row r="40" spans="1:21" ht="24.95" customHeight="1" x14ac:dyDescent="0.2">
      <c r="A40" s="163"/>
      <c r="B40" s="160"/>
      <c r="C40" s="116">
        <v>15</v>
      </c>
      <c r="D40" s="116" t="s">
        <v>111</v>
      </c>
      <c r="E40" s="118">
        <v>92879487.044799998</v>
      </c>
      <c r="F40" s="118">
        <v>0</v>
      </c>
      <c r="G40" s="118">
        <v>9496376.3984999992</v>
      </c>
      <c r="H40" s="118">
        <v>12156604.3917</v>
      </c>
      <c r="I40" s="118">
        <v>42009156.835900001</v>
      </c>
      <c r="J40" s="119">
        <f t="shared" si="0"/>
        <v>156541624.67089999</v>
      </c>
      <c r="K40" s="114"/>
      <c r="L40" s="168"/>
      <c r="M40" s="160"/>
      <c r="N40" s="120">
        <v>13</v>
      </c>
      <c r="O40" s="116" t="s">
        <v>494</v>
      </c>
      <c r="P40" s="118">
        <v>110471291.8696</v>
      </c>
      <c r="Q40" s="118">
        <v>0</v>
      </c>
      <c r="R40" s="118">
        <v>11295034.051100001</v>
      </c>
      <c r="S40" s="118">
        <v>14459121.5415</v>
      </c>
      <c r="T40" s="118">
        <v>44910709.1281</v>
      </c>
      <c r="U40" s="119">
        <f t="shared" si="1"/>
        <v>181136156.59029999</v>
      </c>
    </row>
    <row r="41" spans="1:21" ht="24.95" customHeight="1" x14ac:dyDescent="0.2">
      <c r="A41" s="163"/>
      <c r="B41" s="160"/>
      <c r="C41" s="116">
        <v>16</v>
      </c>
      <c r="D41" s="116" t="s">
        <v>112</v>
      </c>
      <c r="E41" s="118">
        <v>86528849.986499995</v>
      </c>
      <c r="F41" s="118">
        <v>0</v>
      </c>
      <c r="G41" s="118">
        <v>8847061.4442999996</v>
      </c>
      <c r="H41" s="118">
        <v>11325396.2874</v>
      </c>
      <c r="I41" s="118">
        <v>40019810.0748</v>
      </c>
      <c r="J41" s="119">
        <f t="shared" si="0"/>
        <v>146721117.79299998</v>
      </c>
      <c r="K41" s="114"/>
      <c r="L41" s="168"/>
      <c r="M41" s="160"/>
      <c r="N41" s="120">
        <v>14</v>
      </c>
      <c r="O41" s="116" t="s">
        <v>495</v>
      </c>
      <c r="P41" s="118">
        <v>110212987.2005</v>
      </c>
      <c r="Q41" s="118">
        <v>0</v>
      </c>
      <c r="R41" s="118">
        <v>11268623.931399999</v>
      </c>
      <c r="S41" s="118">
        <v>14425313.1326</v>
      </c>
      <c r="T41" s="118">
        <v>47565208.605700001</v>
      </c>
      <c r="U41" s="119">
        <f t="shared" si="1"/>
        <v>183472132.87019998</v>
      </c>
    </row>
    <row r="42" spans="1:21" ht="24.95" customHeight="1" x14ac:dyDescent="0.2">
      <c r="A42" s="163"/>
      <c r="B42" s="160"/>
      <c r="C42" s="116">
        <v>17</v>
      </c>
      <c r="D42" s="116" t="s">
        <v>113</v>
      </c>
      <c r="E42" s="118">
        <v>82233299.549700007</v>
      </c>
      <c r="F42" s="118">
        <v>0</v>
      </c>
      <c r="G42" s="118">
        <v>8407866.9021000005</v>
      </c>
      <c r="H42" s="118">
        <v>10763169.8048</v>
      </c>
      <c r="I42" s="118">
        <v>36585389.603600003</v>
      </c>
      <c r="J42" s="119">
        <f t="shared" si="0"/>
        <v>137989725.86020002</v>
      </c>
      <c r="K42" s="114"/>
      <c r="L42" s="168"/>
      <c r="M42" s="160"/>
      <c r="N42" s="120">
        <v>15</v>
      </c>
      <c r="O42" s="116" t="s">
        <v>496</v>
      </c>
      <c r="P42" s="118">
        <v>96244085.365099996</v>
      </c>
      <c r="Q42" s="118">
        <v>0</v>
      </c>
      <c r="R42" s="118">
        <v>9840386.6109999996</v>
      </c>
      <c r="S42" s="118">
        <v>12596982.477499999</v>
      </c>
      <c r="T42" s="118">
        <v>42548657.554700002</v>
      </c>
      <c r="U42" s="119">
        <f t="shared" si="1"/>
        <v>161230112.00830001</v>
      </c>
    </row>
    <row r="43" spans="1:21" ht="24.95" customHeight="1" x14ac:dyDescent="0.2">
      <c r="A43" s="163"/>
      <c r="B43" s="160"/>
      <c r="C43" s="116">
        <v>18</v>
      </c>
      <c r="D43" s="116" t="s">
        <v>114</v>
      </c>
      <c r="E43" s="118">
        <v>93156790.583900005</v>
      </c>
      <c r="F43" s="118">
        <v>0</v>
      </c>
      <c r="G43" s="118">
        <v>9524729.0397999994</v>
      </c>
      <c r="H43" s="118">
        <v>12192899.4825</v>
      </c>
      <c r="I43" s="118">
        <v>41829140.501500003</v>
      </c>
      <c r="J43" s="119">
        <f t="shared" si="0"/>
        <v>156703559.60770002</v>
      </c>
      <c r="K43" s="114"/>
      <c r="L43" s="168"/>
      <c r="M43" s="160"/>
      <c r="N43" s="120">
        <v>16</v>
      </c>
      <c r="O43" s="116" t="s">
        <v>497</v>
      </c>
      <c r="P43" s="118">
        <v>108426209.5529</v>
      </c>
      <c r="Q43" s="118">
        <v>0</v>
      </c>
      <c r="R43" s="118">
        <v>11085936.5198</v>
      </c>
      <c r="S43" s="118">
        <v>14191449.3411</v>
      </c>
      <c r="T43" s="118">
        <v>42548208.188000001</v>
      </c>
      <c r="U43" s="119">
        <f t="shared" si="1"/>
        <v>176251803.60179999</v>
      </c>
    </row>
    <row r="44" spans="1:21" ht="24.95" customHeight="1" x14ac:dyDescent="0.2">
      <c r="A44" s="163"/>
      <c r="B44" s="160"/>
      <c r="C44" s="116">
        <v>19</v>
      </c>
      <c r="D44" s="116" t="s">
        <v>115</v>
      </c>
      <c r="E44" s="118">
        <v>117258120.5167</v>
      </c>
      <c r="F44" s="118">
        <v>0</v>
      </c>
      <c r="G44" s="118">
        <v>11988947.0068</v>
      </c>
      <c r="H44" s="118">
        <v>15347420.9235</v>
      </c>
      <c r="I44" s="118">
        <v>45750135.328400001</v>
      </c>
      <c r="J44" s="119">
        <f t="shared" si="0"/>
        <v>190344623.77539998</v>
      </c>
      <c r="K44" s="114"/>
      <c r="L44" s="168"/>
      <c r="M44" s="160"/>
      <c r="N44" s="120">
        <v>17</v>
      </c>
      <c r="O44" s="116" t="s">
        <v>498</v>
      </c>
      <c r="P44" s="118">
        <v>111926877.30779999</v>
      </c>
      <c r="Q44" s="118">
        <v>0</v>
      </c>
      <c r="R44" s="118">
        <v>11443859.024599999</v>
      </c>
      <c r="S44" s="118">
        <v>14649636.9814</v>
      </c>
      <c r="T44" s="118">
        <v>45526251.751400001</v>
      </c>
      <c r="U44" s="119">
        <f t="shared" si="1"/>
        <v>183546625.0652</v>
      </c>
    </row>
    <row r="45" spans="1:21" ht="24.95" customHeight="1" x14ac:dyDescent="0.2">
      <c r="A45" s="163"/>
      <c r="B45" s="160"/>
      <c r="C45" s="116">
        <v>20</v>
      </c>
      <c r="D45" s="116" t="s">
        <v>116</v>
      </c>
      <c r="E45" s="118">
        <v>100464513.63500001</v>
      </c>
      <c r="F45" s="118">
        <v>0</v>
      </c>
      <c r="G45" s="118">
        <v>10271900.3573</v>
      </c>
      <c r="H45" s="118">
        <v>13149376.5364</v>
      </c>
      <c r="I45" s="118">
        <v>33108818.527899999</v>
      </c>
      <c r="J45" s="119">
        <f t="shared" si="0"/>
        <v>156994609.0566</v>
      </c>
      <c r="K45" s="114"/>
      <c r="L45" s="168"/>
      <c r="M45" s="160"/>
      <c r="N45" s="120">
        <v>18</v>
      </c>
      <c r="O45" s="116" t="s">
        <v>499</v>
      </c>
      <c r="P45" s="118">
        <v>107144794.10770001</v>
      </c>
      <c r="Q45" s="118">
        <v>0</v>
      </c>
      <c r="R45" s="118">
        <v>10954919.3945</v>
      </c>
      <c r="S45" s="118">
        <v>14023730.277100001</v>
      </c>
      <c r="T45" s="118">
        <v>43865122.490699999</v>
      </c>
      <c r="U45" s="119">
        <f t="shared" si="1"/>
        <v>175988566.27000001</v>
      </c>
    </row>
    <row r="46" spans="1:21" ht="24.95" customHeight="1" x14ac:dyDescent="0.2">
      <c r="A46" s="163"/>
      <c r="B46" s="160"/>
      <c r="C46" s="123">
        <v>21</v>
      </c>
      <c r="D46" s="123" t="s">
        <v>836</v>
      </c>
      <c r="E46" s="118">
        <v>97357693.343799993</v>
      </c>
      <c r="F46" s="118">
        <v>0</v>
      </c>
      <c r="G46" s="118">
        <v>9954246.4186000004</v>
      </c>
      <c r="H46" s="118">
        <v>12742737.9298</v>
      </c>
      <c r="I46" s="118">
        <v>45921793.4406</v>
      </c>
      <c r="J46" s="119">
        <f t="shared" si="0"/>
        <v>165976471.13280001</v>
      </c>
      <c r="K46" s="114"/>
      <c r="L46" s="168"/>
      <c r="M46" s="160"/>
      <c r="N46" s="120">
        <v>19</v>
      </c>
      <c r="O46" s="116" t="s">
        <v>500</v>
      </c>
      <c r="P46" s="118">
        <v>117496487.66859999</v>
      </c>
      <c r="Q46" s="118">
        <v>0</v>
      </c>
      <c r="R46" s="118">
        <v>12013318.6336</v>
      </c>
      <c r="S46" s="118">
        <v>15378619.7948</v>
      </c>
      <c r="T46" s="118">
        <v>49377774.473200001</v>
      </c>
      <c r="U46" s="119">
        <f t="shared" si="1"/>
        <v>194266200.5702</v>
      </c>
    </row>
    <row r="47" spans="1:21" ht="24.95" customHeight="1" x14ac:dyDescent="0.2">
      <c r="A47" s="116"/>
      <c r="B47" s="170" t="s">
        <v>859</v>
      </c>
      <c r="C47" s="170"/>
      <c r="D47" s="170"/>
      <c r="E47" s="121">
        <f>SUM(E26:E46)</f>
        <v>2060296815.4323001</v>
      </c>
      <c r="F47" s="121">
        <f t="shared" ref="F47:I47" si="4">SUM(F26:F46)</f>
        <v>0</v>
      </c>
      <c r="G47" s="121">
        <f t="shared" ref="G47" si="5">SUM(G26:G46)</f>
        <v>210653123.4657</v>
      </c>
      <c r="H47" s="121">
        <f t="shared" si="4"/>
        <v>269663562.01499999</v>
      </c>
      <c r="I47" s="121">
        <f t="shared" si="4"/>
        <v>881795862.17540002</v>
      </c>
      <c r="J47" s="127">
        <f t="shared" si="0"/>
        <v>3422409363.0883999</v>
      </c>
      <c r="K47" s="114"/>
      <c r="L47" s="168"/>
      <c r="M47" s="160"/>
      <c r="N47" s="120">
        <v>20</v>
      </c>
      <c r="O47" s="116" t="s">
        <v>501</v>
      </c>
      <c r="P47" s="118">
        <v>93565095.866099998</v>
      </c>
      <c r="Q47" s="118">
        <v>0</v>
      </c>
      <c r="R47" s="118">
        <v>9566475.8320000004</v>
      </c>
      <c r="S47" s="118">
        <v>12246340.8391</v>
      </c>
      <c r="T47" s="118">
        <v>40902267.524599999</v>
      </c>
      <c r="U47" s="119">
        <f t="shared" si="1"/>
        <v>156280180.0618</v>
      </c>
    </row>
    <row r="48" spans="1:21" ht="24.95" customHeight="1" x14ac:dyDescent="0.2">
      <c r="A48" s="163">
        <v>3</v>
      </c>
      <c r="B48" s="159" t="s">
        <v>44</v>
      </c>
      <c r="C48" s="124">
        <v>1</v>
      </c>
      <c r="D48" s="124" t="s">
        <v>117</v>
      </c>
      <c r="E48" s="118">
        <v>93486401.208800003</v>
      </c>
      <c r="F48" s="118">
        <v>0</v>
      </c>
      <c r="G48" s="118">
        <v>9558429.7703000009</v>
      </c>
      <c r="H48" s="118">
        <v>12236040.827299999</v>
      </c>
      <c r="I48" s="118">
        <v>39955425.850000001</v>
      </c>
      <c r="J48" s="119">
        <f t="shared" si="0"/>
        <v>155236297.6564</v>
      </c>
      <c r="K48" s="114"/>
      <c r="L48" s="168"/>
      <c r="M48" s="160"/>
      <c r="N48" s="120">
        <v>21</v>
      </c>
      <c r="O48" s="116" t="s">
        <v>61</v>
      </c>
      <c r="P48" s="118">
        <v>128863865.1313</v>
      </c>
      <c r="Q48" s="118">
        <v>0</v>
      </c>
      <c r="R48" s="118">
        <v>13175565.524599999</v>
      </c>
      <c r="S48" s="118">
        <v>16866447.895300001</v>
      </c>
      <c r="T48" s="118">
        <v>55913365.007200003</v>
      </c>
      <c r="U48" s="119">
        <f t="shared" si="1"/>
        <v>214819243.55840001</v>
      </c>
    </row>
    <row r="49" spans="1:21" ht="24.95" customHeight="1" x14ac:dyDescent="0.2">
      <c r="A49" s="163"/>
      <c r="B49" s="160"/>
      <c r="C49" s="116">
        <v>2</v>
      </c>
      <c r="D49" s="116" t="s">
        <v>118</v>
      </c>
      <c r="E49" s="118">
        <v>72994039.922099993</v>
      </c>
      <c r="F49" s="118">
        <v>0</v>
      </c>
      <c r="G49" s="118">
        <v>7463207.4314999999</v>
      </c>
      <c r="H49" s="118">
        <v>9553882.0735999998</v>
      </c>
      <c r="I49" s="118">
        <v>32896143.263700001</v>
      </c>
      <c r="J49" s="119">
        <f t="shared" si="0"/>
        <v>122907272.6909</v>
      </c>
      <c r="K49" s="114"/>
      <c r="L49" s="168"/>
      <c r="M49" s="160"/>
      <c r="N49" s="120">
        <v>22</v>
      </c>
      <c r="O49" s="116" t="s">
        <v>502</v>
      </c>
      <c r="P49" s="118">
        <v>90674154.337400004</v>
      </c>
      <c r="Q49" s="118">
        <v>0</v>
      </c>
      <c r="R49" s="118">
        <v>9270894.2157000005</v>
      </c>
      <c r="S49" s="118">
        <v>11867957.693399999</v>
      </c>
      <c r="T49" s="118">
        <v>37859784.7641</v>
      </c>
      <c r="U49" s="119">
        <f t="shared" si="1"/>
        <v>149672791.0106</v>
      </c>
    </row>
    <row r="50" spans="1:21" ht="24.95" customHeight="1" x14ac:dyDescent="0.2">
      <c r="A50" s="163"/>
      <c r="B50" s="160"/>
      <c r="C50" s="116">
        <v>3</v>
      </c>
      <c r="D50" s="116" t="s">
        <v>119</v>
      </c>
      <c r="E50" s="118">
        <v>96372811.645999998</v>
      </c>
      <c r="F50" s="118">
        <v>0</v>
      </c>
      <c r="G50" s="118">
        <v>9853548.1093000006</v>
      </c>
      <c r="H50" s="118">
        <v>12613830.9176</v>
      </c>
      <c r="I50" s="118">
        <v>42963217.494599998</v>
      </c>
      <c r="J50" s="119">
        <f t="shared" si="0"/>
        <v>161803408.16750002</v>
      </c>
      <c r="K50" s="114"/>
      <c r="L50" s="168"/>
      <c r="M50" s="160"/>
      <c r="N50" s="120">
        <v>23</v>
      </c>
      <c r="O50" s="116" t="s">
        <v>503</v>
      </c>
      <c r="P50" s="118">
        <v>85663039.225999996</v>
      </c>
      <c r="Q50" s="118">
        <v>0</v>
      </c>
      <c r="R50" s="118">
        <v>8758537.4318000004</v>
      </c>
      <c r="S50" s="118">
        <v>11212073.968</v>
      </c>
      <c r="T50" s="118">
        <v>36213844.100699998</v>
      </c>
      <c r="U50" s="119">
        <f t="shared" si="1"/>
        <v>141847494.72649997</v>
      </c>
    </row>
    <row r="51" spans="1:21" ht="24.95" customHeight="1" x14ac:dyDescent="0.2">
      <c r="A51" s="163"/>
      <c r="B51" s="160"/>
      <c r="C51" s="116">
        <v>4</v>
      </c>
      <c r="D51" s="116" t="s">
        <v>120</v>
      </c>
      <c r="E51" s="118">
        <v>73880706.457699999</v>
      </c>
      <c r="F51" s="118">
        <v>0</v>
      </c>
      <c r="G51" s="118">
        <v>7553863.8232000005</v>
      </c>
      <c r="H51" s="118">
        <v>9669934.1173999999</v>
      </c>
      <c r="I51" s="118">
        <v>34159043.678800002</v>
      </c>
      <c r="J51" s="119">
        <f t="shared" si="0"/>
        <v>125263548.07710001</v>
      </c>
      <c r="K51" s="114"/>
      <c r="L51" s="168"/>
      <c r="M51" s="160"/>
      <c r="N51" s="120">
        <v>24</v>
      </c>
      <c r="O51" s="116" t="s">
        <v>504</v>
      </c>
      <c r="P51" s="118">
        <v>104207803.22490001</v>
      </c>
      <c r="Q51" s="118">
        <v>0</v>
      </c>
      <c r="R51" s="118">
        <v>10654629.505000001</v>
      </c>
      <c r="S51" s="118">
        <v>13639319.9256</v>
      </c>
      <c r="T51" s="118">
        <v>45372927.803999998</v>
      </c>
      <c r="U51" s="119">
        <f t="shared" si="1"/>
        <v>173874680.45949998</v>
      </c>
    </row>
    <row r="52" spans="1:21" ht="24.95" customHeight="1" x14ac:dyDescent="0.2">
      <c r="A52" s="163"/>
      <c r="B52" s="160"/>
      <c r="C52" s="116">
        <v>5</v>
      </c>
      <c r="D52" s="116" t="s">
        <v>121</v>
      </c>
      <c r="E52" s="118">
        <v>99283537.878299996</v>
      </c>
      <c r="F52" s="118">
        <v>0</v>
      </c>
      <c r="G52" s="118">
        <v>10151152.5942</v>
      </c>
      <c r="H52" s="118">
        <v>12994803.5997</v>
      </c>
      <c r="I52" s="118">
        <v>44770660.580799997</v>
      </c>
      <c r="J52" s="119">
        <f t="shared" si="0"/>
        <v>167200154.653</v>
      </c>
      <c r="K52" s="114"/>
      <c r="L52" s="168"/>
      <c r="M52" s="160"/>
      <c r="N52" s="120">
        <v>25</v>
      </c>
      <c r="O52" s="116" t="s">
        <v>505</v>
      </c>
      <c r="P52" s="118">
        <v>103699277.788</v>
      </c>
      <c r="Q52" s="118">
        <v>0</v>
      </c>
      <c r="R52" s="118">
        <v>10602635.796700001</v>
      </c>
      <c r="S52" s="118">
        <v>13572761.1756</v>
      </c>
      <c r="T52" s="118">
        <v>43732020.048699997</v>
      </c>
      <c r="U52" s="119">
        <f t="shared" si="1"/>
        <v>171606694.80900002</v>
      </c>
    </row>
    <row r="53" spans="1:21" ht="24.95" customHeight="1" x14ac:dyDescent="0.2">
      <c r="A53" s="163"/>
      <c r="B53" s="160"/>
      <c r="C53" s="116">
        <v>6</v>
      </c>
      <c r="D53" s="116" t="s">
        <v>122</v>
      </c>
      <c r="E53" s="118">
        <v>86536787.250699997</v>
      </c>
      <c r="F53" s="118">
        <v>0</v>
      </c>
      <c r="G53" s="118">
        <v>8847872.9824000001</v>
      </c>
      <c r="H53" s="118">
        <v>11326435.1624</v>
      </c>
      <c r="I53" s="118">
        <v>36929210.167099997</v>
      </c>
      <c r="J53" s="119">
        <f t="shared" si="0"/>
        <v>143640305.56260002</v>
      </c>
      <c r="K53" s="114"/>
      <c r="L53" s="168"/>
      <c r="M53" s="160"/>
      <c r="N53" s="120">
        <v>26</v>
      </c>
      <c r="O53" s="116" t="s">
        <v>506</v>
      </c>
      <c r="P53" s="118">
        <v>98366217.237900004</v>
      </c>
      <c r="Q53" s="118">
        <v>0</v>
      </c>
      <c r="R53" s="118">
        <v>10057362.0021</v>
      </c>
      <c r="S53" s="118">
        <v>12874739.3694</v>
      </c>
      <c r="T53" s="118">
        <v>43196914.0801</v>
      </c>
      <c r="U53" s="119">
        <f t="shared" si="1"/>
        <v>164495232.6895</v>
      </c>
    </row>
    <row r="54" spans="1:21" ht="24.95" customHeight="1" x14ac:dyDescent="0.2">
      <c r="A54" s="163"/>
      <c r="B54" s="160"/>
      <c r="C54" s="116">
        <v>7</v>
      </c>
      <c r="D54" s="116" t="s">
        <v>123</v>
      </c>
      <c r="E54" s="118">
        <v>98147788.418300003</v>
      </c>
      <c r="F54" s="118">
        <v>0</v>
      </c>
      <c r="G54" s="118">
        <v>10035028.9515</v>
      </c>
      <c r="H54" s="118">
        <v>12846150.1423</v>
      </c>
      <c r="I54" s="118">
        <v>42669061.996600002</v>
      </c>
      <c r="J54" s="119">
        <f t="shared" si="0"/>
        <v>163698029.50870001</v>
      </c>
      <c r="K54" s="114"/>
      <c r="L54" s="168"/>
      <c r="M54" s="160"/>
      <c r="N54" s="120">
        <v>27</v>
      </c>
      <c r="O54" s="116" t="s">
        <v>507</v>
      </c>
      <c r="P54" s="118">
        <v>100432131.4017</v>
      </c>
      <c r="Q54" s="118">
        <v>0</v>
      </c>
      <c r="R54" s="118">
        <v>10268589.4661</v>
      </c>
      <c r="S54" s="118">
        <v>13145138.1625</v>
      </c>
      <c r="T54" s="118">
        <v>42852519.375399999</v>
      </c>
      <c r="U54" s="119">
        <f t="shared" si="1"/>
        <v>166698378.4057</v>
      </c>
    </row>
    <row r="55" spans="1:21" ht="24.95" customHeight="1" x14ac:dyDescent="0.2">
      <c r="A55" s="163"/>
      <c r="B55" s="160"/>
      <c r="C55" s="116">
        <v>8</v>
      </c>
      <c r="D55" s="116" t="s">
        <v>124</v>
      </c>
      <c r="E55" s="118">
        <v>78640823.044400007</v>
      </c>
      <c r="F55" s="118">
        <v>0</v>
      </c>
      <c r="G55" s="118">
        <v>8040557.4973999998</v>
      </c>
      <c r="H55" s="118">
        <v>10292965.704299999</v>
      </c>
      <c r="I55" s="118">
        <v>34229594.264200002</v>
      </c>
      <c r="J55" s="119">
        <f t="shared" si="0"/>
        <v>131203940.51030001</v>
      </c>
      <c r="K55" s="114"/>
      <c r="L55" s="168"/>
      <c r="M55" s="160"/>
      <c r="N55" s="120">
        <v>28</v>
      </c>
      <c r="O55" s="116" t="s">
        <v>508</v>
      </c>
      <c r="P55" s="118">
        <v>84595448.712699994</v>
      </c>
      <c r="Q55" s="118">
        <v>0</v>
      </c>
      <c r="R55" s="118">
        <v>8649382.6369000003</v>
      </c>
      <c r="S55" s="118">
        <v>11072341.547700001</v>
      </c>
      <c r="T55" s="118">
        <v>37657030.470299996</v>
      </c>
      <c r="U55" s="119">
        <f t="shared" si="1"/>
        <v>141974203.36759999</v>
      </c>
    </row>
    <row r="56" spans="1:21" ht="24.95" customHeight="1" x14ac:dyDescent="0.2">
      <c r="A56" s="163"/>
      <c r="B56" s="160"/>
      <c r="C56" s="116">
        <v>9</v>
      </c>
      <c r="D56" s="116" t="s">
        <v>125</v>
      </c>
      <c r="E56" s="118">
        <v>91265396.173299998</v>
      </c>
      <c r="F56" s="118">
        <v>0</v>
      </c>
      <c r="G56" s="118">
        <v>9331345.1849000007</v>
      </c>
      <c r="H56" s="118">
        <v>11945342.844000001</v>
      </c>
      <c r="I56" s="118">
        <v>39776667.7425</v>
      </c>
      <c r="J56" s="119">
        <f t="shared" si="0"/>
        <v>152318751.9447</v>
      </c>
      <c r="K56" s="114"/>
      <c r="L56" s="168"/>
      <c r="M56" s="160"/>
      <c r="N56" s="120">
        <v>29</v>
      </c>
      <c r="O56" s="116" t="s">
        <v>509</v>
      </c>
      <c r="P56" s="118">
        <v>101223806.5255</v>
      </c>
      <c r="Q56" s="118">
        <v>0</v>
      </c>
      <c r="R56" s="118">
        <v>10349533.549699999</v>
      </c>
      <c r="S56" s="118">
        <v>13248757.181</v>
      </c>
      <c r="T56" s="118">
        <v>42724899.2082</v>
      </c>
      <c r="U56" s="119">
        <f t="shared" si="1"/>
        <v>167546996.46439999</v>
      </c>
    </row>
    <row r="57" spans="1:21" ht="24.95" customHeight="1" x14ac:dyDescent="0.2">
      <c r="A57" s="163"/>
      <c r="B57" s="160"/>
      <c r="C57" s="116">
        <v>10</v>
      </c>
      <c r="D57" s="116" t="s">
        <v>126</v>
      </c>
      <c r="E57" s="118">
        <v>99292525.917899996</v>
      </c>
      <c r="F57" s="118">
        <v>0</v>
      </c>
      <c r="G57" s="118">
        <v>10152071.5679</v>
      </c>
      <c r="H57" s="118">
        <v>12995980.0063</v>
      </c>
      <c r="I57" s="118">
        <v>44498524.055299997</v>
      </c>
      <c r="J57" s="119">
        <f t="shared" si="0"/>
        <v>166939101.5474</v>
      </c>
      <c r="K57" s="114"/>
      <c r="L57" s="168"/>
      <c r="M57" s="160"/>
      <c r="N57" s="120">
        <v>30</v>
      </c>
      <c r="O57" s="116" t="s">
        <v>510</v>
      </c>
      <c r="P57" s="118">
        <v>91309966.060399994</v>
      </c>
      <c r="Q57" s="118">
        <v>0</v>
      </c>
      <c r="R57" s="118">
        <v>9335902.1914000008</v>
      </c>
      <c r="S57" s="118">
        <v>11951176.408600001</v>
      </c>
      <c r="T57" s="118">
        <v>41109874.979699999</v>
      </c>
      <c r="U57" s="119">
        <f t="shared" si="1"/>
        <v>153706919.6401</v>
      </c>
    </row>
    <row r="58" spans="1:21" ht="24.95" customHeight="1" x14ac:dyDescent="0.2">
      <c r="A58" s="163"/>
      <c r="B58" s="160"/>
      <c r="C58" s="116">
        <v>11</v>
      </c>
      <c r="D58" s="116" t="s">
        <v>127</v>
      </c>
      <c r="E58" s="118">
        <v>76418277.423500001</v>
      </c>
      <c r="F58" s="118">
        <v>0</v>
      </c>
      <c r="G58" s="118">
        <v>7813315.3964</v>
      </c>
      <c r="H58" s="118">
        <v>10002066.0803</v>
      </c>
      <c r="I58" s="118">
        <v>34010213.399300002</v>
      </c>
      <c r="J58" s="119">
        <f t="shared" si="0"/>
        <v>128243872.29950002</v>
      </c>
      <c r="K58" s="114"/>
      <c r="L58" s="168"/>
      <c r="M58" s="160"/>
      <c r="N58" s="120">
        <v>31</v>
      </c>
      <c r="O58" s="116" t="s">
        <v>511</v>
      </c>
      <c r="P58" s="118">
        <v>94605129.182400003</v>
      </c>
      <c r="Q58" s="118">
        <v>0</v>
      </c>
      <c r="R58" s="118">
        <v>9672813.0669999998</v>
      </c>
      <c r="S58" s="118">
        <v>12382466.414100001</v>
      </c>
      <c r="T58" s="118">
        <v>39519655.797799997</v>
      </c>
      <c r="U58" s="119">
        <f t="shared" si="1"/>
        <v>156180064.46130002</v>
      </c>
    </row>
    <row r="59" spans="1:21" ht="24.95" customHeight="1" x14ac:dyDescent="0.2">
      <c r="A59" s="163"/>
      <c r="B59" s="160"/>
      <c r="C59" s="116">
        <v>12</v>
      </c>
      <c r="D59" s="116" t="s">
        <v>128</v>
      </c>
      <c r="E59" s="118">
        <v>90389090.321099997</v>
      </c>
      <c r="F59" s="118">
        <v>0</v>
      </c>
      <c r="G59" s="118">
        <v>9241748.1116000004</v>
      </c>
      <c r="H59" s="118">
        <v>11830646.8664</v>
      </c>
      <c r="I59" s="118">
        <v>39309595.905299999</v>
      </c>
      <c r="J59" s="119">
        <f t="shared" si="0"/>
        <v>150771081.2044</v>
      </c>
      <c r="K59" s="114"/>
      <c r="L59" s="168"/>
      <c r="M59" s="160"/>
      <c r="N59" s="120">
        <v>32</v>
      </c>
      <c r="O59" s="116" t="s">
        <v>512</v>
      </c>
      <c r="P59" s="118">
        <v>101509361.5143</v>
      </c>
      <c r="Q59" s="118">
        <v>0</v>
      </c>
      <c r="R59" s="118">
        <v>10378729.8528</v>
      </c>
      <c r="S59" s="118">
        <v>13286132.269300001</v>
      </c>
      <c r="T59" s="118">
        <v>43809221.262500003</v>
      </c>
      <c r="U59" s="119">
        <f t="shared" si="1"/>
        <v>168983444.8989</v>
      </c>
    </row>
    <row r="60" spans="1:21" ht="24.95" customHeight="1" x14ac:dyDescent="0.2">
      <c r="A60" s="163"/>
      <c r="B60" s="160"/>
      <c r="C60" s="116">
        <v>13</v>
      </c>
      <c r="D60" s="116" t="s">
        <v>129</v>
      </c>
      <c r="E60" s="118">
        <v>90414574.902799994</v>
      </c>
      <c r="F60" s="118">
        <v>0</v>
      </c>
      <c r="G60" s="118">
        <v>9244353.7588999998</v>
      </c>
      <c r="H60" s="118">
        <v>11833982.435799999</v>
      </c>
      <c r="I60" s="118">
        <v>39320290.834799998</v>
      </c>
      <c r="J60" s="119">
        <f t="shared" si="0"/>
        <v>150813201.9323</v>
      </c>
      <c r="K60" s="114"/>
      <c r="L60" s="168"/>
      <c r="M60" s="160"/>
      <c r="N60" s="120">
        <v>33</v>
      </c>
      <c r="O60" s="116" t="s">
        <v>513</v>
      </c>
      <c r="P60" s="118">
        <v>98381693.154400006</v>
      </c>
      <c r="Q60" s="118">
        <v>0</v>
      </c>
      <c r="R60" s="118">
        <v>10058944.322799999</v>
      </c>
      <c r="S60" s="118">
        <v>12876764.946900001</v>
      </c>
      <c r="T60" s="118">
        <v>39630829.140600003</v>
      </c>
      <c r="U60" s="119">
        <f t="shared" si="1"/>
        <v>160948231.56470001</v>
      </c>
    </row>
    <row r="61" spans="1:21" ht="24.95" customHeight="1" x14ac:dyDescent="0.2">
      <c r="A61" s="163"/>
      <c r="B61" s="160"/>
      <c r="C61" s="116">
        <v>14</v>
      </c>
      <c r="D61" s="116" t="s">
        <v>130</v>
      </c>
      <c r="E61" s="118">
        <v>93249183.869599998</v>
      </c>
      <c r="F61" s="118">
        <v>0</v>
      </c>
      <c r="G61" s="118">
        <v>9534175.7050000001</v>
      </c>
      <c r="H61" s="118">
        <v>12204992.450099999</v>
      </c>
      <c r="I61" s="118">
        <v>40313750.924999997</v>
      </c>
      <c r="J61" s="119">
        <f t="shared" si="0"/>
        <v>155302102.9497</v>
      </c>
      <c r="K61" s="114"/>
      <c r="L61" s="169"/>
      <c r="M61" s="161"/>
      <c r="N61" s="120">
        <v>34</v>
      </c>
      <c r="O61" s="116" t="s">
        <v>514</v>
      </c>
      <c r="P61" s="118">
        <v>96422131.286599994</v>
      </c>
      <c r="Q61" s="118">
        <v>0</v>
      </c>
      <c r="R61" s="118">
        <v>9858590.7499000002</v>
      </c>
      <c r="S61" s="118">
        <v>12620286.157299999</v>
      </c>
      <c r="T61" s="118">
        <v>41199658.463500001</v>
      </c>
      <c r="U61" s="119">
        <f t="shared" si="1"/>
        <v>160100666.6573</v>
      </c>
    </row>
    <row r="62" spans="1:21" ht="24.95" customHeight="1" x14ac:dyDescent="0.2">
      <c r="A62" s="163"/>
      <c r="B62" s="160"/>
      <c r="C62" s="116">
        <v>15</v>
      </c>
      <c r="D62" s="116" t="s">
        <v>131</v>
      </c>
      <c r="E62" s="118">
        <v>85192267.780399993</v>
      </c>
      <c r="F62" s="118">
        <v>0</v>
      </c>
      <c r="G62" s="118">
        <v>8710403.8450000007</v>
      </c>
      <c r="H62" s="118">
        <v>11150456.6787</v>
      </c>
      <c r="I62" s="118">
        <v>36370018.138700001</v>
      </c>
      <c r="J62" s="119">
        <f t="shared" si="0"/>
        <v>141423146.44279999</v>
      </c>
      <c r="K62" s="114"/>
      <c r="L62" s="115"/>
      <c r="M62" s="164" t="s">
        <v>877</v>
      </c>
      <c r="N62" s="165"/>
      <c r="O62" s="166"/>
      <c r="P62" s="121">
        <f>SUM(P28:P61)</f>
        <v>3423949276.2249999</v>
      </c>
      <c r="Q62" s="121">
        <f t="shared" ref="Q62:T62" si="6">SUM(Q28:Q61)</f>
        <v>0</v>
      </c>
      <c r="R62" s="121">
        <f t="shared" ref="R62" si="7">SUM(R28:R61)</f>
        <v>350078495.59429997</v>
      </c>
      <c r="S62" s="121">
        <f t="shared" si="6"/>
        <v>448146282.16160005</v>
      </c>
      <c r="T62" s="121">
        <f t="shared" si="6"/>
        <v>1448539540.4017003</v>
      </c>
      <c r="U62" s="127">
        <f t="shared" si="1"/>
        <v>5670713594.3825998</v>
      </c>
    </row>
    <row r="63" spans="1:21" ht="24.95" customHeight="1" x14ac:dyDescent="0.2">
      <c r="A63" s="163"/>
      <c r="B63" s="160"/>
      <c r="C63" s="116">
        <v>16</v>
      </c>
      <c r="D63" s="116" t="s">
        <v>132</v>
      </c>
      <c r="E63" s="118">
        <v>86985597.032100007</v>
      </c>
      <c r="F63" s="118">
        <v>0</v>
      </c>
      <c r="G63" s="118">
        <v>8893761.1193000004</v>
      </c>
      <c r="H63" s="118">
        <v>11385177.982100001</v>
      </c>
      <c r="I63" s="118">
        <v>38871822.782499999</v>
      </c>
      <c r="J63" s="119">
        <f t="shared" si="0"/>
        <v>146136358.91600001</v>
      </c>
      <c r="K63" s="114"/>
      <c r="L63" s="167">
        <v>21</v>
      </c>
      <c r="M63" s="159" t="s">
        <v>62</v>
      </c>
      <c r="N63" s="120">
        <v>1</v>
      </c>
      <c r="O63" s="116" t="s">
        <v>515</v>
      </c>
      <c r="P63" s="118">
        <v>77201714.180399999</v>
      </c>
      <c r="Q63" s="118">
        <v>0</v>
      </c>
      <c r="R63" s="118">
        <v>7893417.1557999998</v>
      </c>
      <c r="S63" s="118">
        <v>10104606.8137</v>
      </c>
      <c r="T63" s="118">
        <v>33141707.2293</v>
      </c>
      <c r="U63" s="119">
        <f t="shared" si="1"/>
        <v>128341445.37920001</v>
      </c>
    </row>
    <row r="64" spans="1:21" ht="24.95" customHeight="1" x14ac:dyDescent="0.2">
      <c r="A64" s="163"/>
      <c r="B64" s="160"/>
      <c r="C64" s="116">
        <v>17</v>
      </c>
      <c r="D64" s="116" t="s">
        <v>133</v>
      </c>
      <c r="E64" s="118">
        <v>81195884.170000002</v>
      </c>
      <c r="F64" s="118">
        <v>0</v>
      </c>
      <c r="G64" s="118">
        <v>8301797.3355999999</v>
      </c>
      <c r="H64" s="118">
        <v>10627386.8805</v>
      </c>
      <c r="I64" s="118">
        <v>36802848.226899996</v>
      </c>
      <c r="J64" s="119">
        <f t="shared" si="0"/>
        <v>136927916.61300001</v>
      </c>
      <c r="K64" s="114"/>
      <c r="L64" s="168"/>
      <c r="M64" s="160"/>
      <c r="N64" s="120">
        <v>2</v>
      </c>
      <c r="O64" s="116" t="s">
        <v>516</v>
      </c>
      <c r="P64" s="118">
        <v>126144543.8248</v>
      </c>
      <c r="Q64" s="118">
        <v>0</v>
      </c>
      <c r="R64" s="118">
        <v>12897531.057600001</v>
      </c>
      <c r="S64" s="118">
        <v>16510527.3967</v>
      </c>
      <c r="T64" s="118">
        <v>43751886.157600001</v>
      </c>
      <c r="U64" s="119">
        <f t="shared" si="1"/>
        <v>199304488.43669999</v>
      </c>
    </row>
    <row r="65" spans="1:21" ht="24.95" customHeight="1" x14ac:dyDescent="0.2">
      <c r="A65" s="163"/>
      <c r="B65" s="160"/>
      <c r="C65" s="116">
        <v>18</v>
      </c>
      <c r="D65" s="116" t="s">
        <v>134</v>
      </c>
      <c r="E65" s="118">
        <v>100878139.90459999</v>
      </c>
      <c r="F65" s="118">
        <v>0</v>
      </c>
      <c r="G65" s="118">
        <v>10314191.188899999</v>
      </c>
      <c r="H65" s="118">
        <v>13203514.3346</v>
      </c>
      <c r="I65" s="118">
        <v>43455633.618600003</v>
      </c>
      <c r="J65" s="119">
        <f t="shared" si="0"/>
        <v>167851479.0467</v>
      </c>
      <c r="K65" s="114"/>
      <c r="L65" s="168"/>
      <c r="M65" s="160"/>
      <c r="N65" s="120">
        <v>3</v>
      </c>
      <c r="O65" s="116" t="s">
        <v>517</v>
      </c>
      <c r="P65" s="118">
        <v>106250509.12530001</v>
      </c>
      <c r="Q65" s="118">
        <v>0</v>
      </c>
      <c r="R65" s="118">
        <v>10863484.061799999</v>
      </c>
      <c r="S65" s="118">
        <v>13906681.0869</v>
      </c>
      <c r="T65" s="118">
        <v>44781295.590700001</v>
      </c>
      <c r="U65" s="119">
        <f t="shared" si="1"/>
        <v>175801969.86470002</v>
      </c>
    </row>
    <row r="66" spans="1:21" ht="24.95" customHeight="1" x14ac:dyDescent="0.2">
      <c r="A66" s="163"/>
      <c r="B66" s="160"/>
      <c r="C66" s="116">
        <v>19</v>
      </c>
      <c r="D66" s="116" t="s">
        <v>135</v>
      </c>
      <c r="E66" s="118">
        <v>84175338.763400003</v>
      </c>
      <c r="F66" s="118">
        <v>0</v>
      </c>
      <c r="G66" s="118">
        <v>8606428.8875999991</v>
      </c>
      <c r="H66" s="118">
        <v>11017355.128</v>
      </c>
      <c r="I66" s="118">
        <v>37216175.796499997</v>
      </c>
      <c r="J66" s="119">
        <f t="shared" si="0"/>
        <v>141015298.57550001</v>
      </c>
      <c r="K66" s="114"/>
      <c r="L66" s="168"/>
      <c r="M66" s="160"/>
      <c r="N66" s="120">
        <v>4</v>
      </c>
      <c r="O66" s="116" t="s">
        <v>518</v>
      </c>
      <c r="P66" s="118">
        <v>87727688.560800001</v>
      </c>
      <c r="Q66" s="118">
        <v>0</v>
      </c>
      <c r="R66" s="118">
        <v>8969635.5745000001</v>
      </c>
      <c r="S66" s="118">
        <v>11482307.2129</v>
      </c>
      <c r="T66" s="118">
        <v>37753468.679499999</v>
      </c>
      <c r="U66" s="119">
        <f t="shared" si="1"/>
        <v>145933100.02770001</v>
      </c>
    </row>
    <row r="67" spans="1:21" ht="24.95" customHeight="1" x14ac:dyDescent="0.2">
      <c r="A67" s="163"/>
      <c r="B67" s="160"/>
      <c r="C67" s="116">
        <v>20</v>
      </c>
      <c r="D67" s="116" t="s">
        <v>136</v>
      </c>
      <c r="E67" s="118">
        <v>88566491.147</v>
      </c>
      <c r="F67" s="118">
        <v>0</v>
      </c>
      <c r="G67" s="118">
        <v>9055398.1614999995</v>
      </c>
      <c r="H67" s="118">
        <v>11592094.5463</v>
      </c>
      <c r="I67" s="118">
        <v>38979491.064400002</v>
      </c>
      <c r="J67" s="119">
        <f t="shared" si="0"/>
        <v>148193474.9192</v>
      </c>
      <c r="K67" s="114"/>
      <c r="L67" s="168"/>
      <c r="M67" s="160"/>
      <c r="N67" s="120">
        <v>5</v>
      </c>
      <c r="O67" s="116" t="s">
        <v>519</v>
      </c>
      <c r="P67" s="118">
        <v>116836179.99150001</v>
      </c>
      <c r="Q67" s="118">
        <v>0</v>
      </c>
      <c r="R67" s="118">
        <v>11945806.0919</v>
      </c>
      <c r="S67" s="118">
        <v>15292194.907400001</v>
      </c>
      <c r="T67" s="118">
        <v>48585904.420100003</v>
      </c>
      <c r="U67" s="119">
        <f t="shared" si="1"/>
        <v>192660085.41090003</v>
      </c>
    </row>
    <row r="68" spans="1:21" ht="24.95" customHeight="1" x14ac:dyDescent="0.2">
      <c r="A68" s="163"/>
      <c r="B68" s="160"/>
      <c r="C68" s="116">
        <v>21</v>
      </c>
      <c r="D68" s="116" t="s">
        <v>137</v>
      </c>
      <c r="E68" s="118">
        <v>92122014.536400005</v>
      </c>
      <c r="F68" s="118">
        <v>0</v>
      </c>
      <c r="G68" s="118">
        <v>9418929.3293999992</v>
      </c>
      <c r="H68" s="118">
        <v>12057462.009299999</v>
      </c>
      <c r="I68" s="118">
        <v>40781451.875799999</v>
      </c>
      <c r="J68" s="119">
        <f t="shared" si="0"/>
        <v>154379857.7509</v>
      </c>
      <c r="K68" s="114"/>
      <c r="L68" s="168"/>
      <c r="M68" s="160"/>
      <c r="N68" s="120">
        <v>6</v>
      </c>
      <c r="O68" s="116" t="s">
        <v>520</v>
      </c>
      <c r="P68" s="118">
        <v>142941998.50619999</v>
      </c>
      <c r="Q68" s="118">
        <v>0</v>
      </c>
      <c r="R68" s="118">
        <v>14614971.1217</v>
      </c>
      <c r="S68" s="118">
        <v>18709075.405999999</v>
      </c>
      <c r="T68" s="118">
        <v>51336298.7698</v>
      </c>
      <c r="U68" s="119">
        <f t="shared" si="1"/>
        <v>227602343.80369997</v>
      </c>
    </row>
    <row r="69" spans="1:21" ht="24.95" customHeight="1" x14ac:dyDescent="0.2">
      <c r="A69" s="163"/>
      <c r="B69" s="160"/>
      <c r="C69" s="116">
        <v>22</v>
      </c>
      <c r="D69" s="116" t="s">
        <v>138</v>
      </c>
      <c r="E69" s="118">
        <v>79181282.616400003</v>
      </c>
      <c r="F69" s="118">
        <v>0</v>
      </c>
      <c r="G69" s="118">
        <v>8095816.2814999996</v>
      </c>
      <c r="H69" s="118">
        <v>10363704.1786</v>
      </c>
      <c r="I69" s="118">
        <v>36806892.527999997</v>
      </c>
      <c r="J69" s="119">
        <f t="shared" si="0"/>
        <v>134447695.6045</v>
      </c>
      <c r="K69" s="114"/>
      <c r="L69" s="168"/>
      <c r="M69" s="160"/>
      <c r="N69" s="120">
        <v>7</v>
      </c>
      <c r="O69" s="116" t="s">
        <v>521</v>
      </c>
      <c r="P69" s="118">
        <v>97382427.929900005</v>
      </c>
      <c r="Q69" s="118">
        <v>0</v>
      </c>
      <c r="R69" s="118">
        <v>9956775.3833000008</v>
      </c>
      <c r="S69" s="118">
        <v>12745975.3355</v>
      </c>
      <c r="T69" s="118">
        <v>38128600.072300002</v>
      </c>
      <c r="U69" s="119">
        <f t="shared" si="1"/>
        <v>158213778.72100002</v>
      </c>
    </row>
    <row r="70" spans="1:21" ht="24.95" customHeight="1" x14ac:dyDescent="0.2">
      <c r="A70" s="163"/>
      <c r="B70" s="160"/>
      <c r="C70" s="116">
        <v>23</v>
      </c>
      <c r="D70" s="116" t="s">
        <v>139</v>
      </c>
      <c r="E70" s="118">
        <v>82680662.374300003</v>
      </c>
      <c r="F70" s="118">
        <v>0</v>
      </c>
      <c r="G70" s="118">
        <v>8453607.0963000003</v>
      </c>
      <c r="H70" s="118">
        <v>10821723.238399999</v>
      </c>
      <c r="I70" s="118">
        <v>38542886.295199998</v>
      </c>
      <c r="J70" s="119">
        <f t="shared" si="0"/>
        <v>140498879.00420001</v>
      </c>
      <c r="K70" s="114"/>
      <c r="L70" s="168"/>
      <c r="M70" s="160"/>
      <c r="N70" s="120">
        <v>8</v>
      </c>
      <c r="O70" s="116" t="s">
        <v>522</v>
      </c>
      <c r="P70" s="118">
        <v>103454686.42290001</v>
      </c>
      <c r="Q70" s="118">
        <v>0</v>
      </c>
      <c r="R70" s="118">
        <v>10577627.781099999</v>
      </c>
      <c r="S70" s="118">
        <v>13540747.643200001</v>
      </c>
      <c r="T70" s="118">
        <v>40178791.096299998</v>
      </c>
      <c r="U70" s="119">
        <f t="shared" si="1"/>
        <v>167751852.94350001</v>
      </c>
    </row>
    <row r="71" spans="1:21" ht="24.95" customHeight="1" x14ac:dyDescent="0.2">
      <c r="A71" s="163"/>
      <c r="B71" s="160"/>
      <c r="C71" s="116">
        <v>24</v>
      </c>
      <c r="D71" s="116" t="s">
        <v>140</v>
      </c>
      <c r="E71" s="118">
        <v>84688251.825200006</v>
      </c>
      <c r="F71" s="118">
        <v>0</v>
      </c>
      <c r="G71" s="118">
        <v>8658871.2045000009</v>
      </c>
      <c r="H71" s="118">
        <v>11084488.1558</v>
      </c>
      <c r="I71" s="118">
        <v>35315354.292199999</v>
      </c>
      <c r="J71" s="119">
        <f t="shared" si="0"/>
        <v>139746965.4777</v>
      </c>
      <c r="K71" s="114"/>
      <c r="L71" s="168"/>
      <c r="M71" s="160"/>
      <c r="N71" s="120">
        <v>9</v>
      </c>
      <c r="O71" s="116" t="s">
        <v>523</v>
      </c>
      <c r="P71" s="118">
        <v>128523195.5306</v>
      </c>
      <c r="Q71" s="118">
        <v>0</v>
      </c>
      <c r="R71" s="118">
        <v>13140734.079399999</v>
      </c>
      <c r="S71" s="118">
        <v>16821859.0878</v>
      </c>
      <c r="T71" s="118">
        <v>51047176.179700002</v>
      </c>
      <c r="U71" s="119">
        <f t="shared" si="1"/>
        <v>209532964.8775</v>
      </c>
    </row>
    <row r="72" spans="1:21" ht="24.95" customHeight="1" x14ac:dyDescent="0.2">
      <c r="A72" s="163"/>
      <c r="B72" s="160"/>
      <c r="C72" s="116">
        <v>25</v>
      </c>
      <c r="D72" s="116" t="s">
        <v>141</v>
      </c>
      <c r="E72" s="118">
        <v>99781521.312000006</v>
      </c>
      <c r="F72" s="118">
        <v>0</v>
      </c>
      <c r="G72" s="118">
        <v>10202068.4452</v>
      </c>
      <c r="H72" s="118">
        <v>13059982.5514</v>
      </c>
      <c r="I72" s="118">
        <v>42971935.210299999</v>
      </c>
      <c r="J72" s="119">
        <f t="shared" si="0"/>
        <v>166015507.51890001</v>
      </c>
      <c r="K72" s="114"/>
      <c r="L72" s="168"/>
      <c r="M72" s="160"/>
      <c r="N72" s="120">
        <v>10</v>
      </c>
      <c r="O72" s="116" t="s">
        <v>524</v>
      </c>
      <c r="P72" s="118">
        <v>89491647.276899993</v>
      </c>
      <c r="Q72" s="118">
        <v>0</v>
      </c>
      <c r="R72" s="118">
        <v>9149989.8858000003</v>
      </c>
      <c r="S72" s="118">
        <v>11713184.330800001</v>
      </c>
      <c r="T72" s="118">
        <v>38106221.606399998</v>
      </c>
      <c r="U72" s="119">
        <f t="shared" si="1"/>
        <v>148461043.09990001</v>
      </c>
    </row>
    <row r="73" spans="1:21" ht="24.95" customHeight="1" x14ac:dyDescent="0.2">
      <c r="A73" s="163"/>
      <c r="B73" s="160"/>
      <c r="C73" s="116">
        <v>26</v>
      </c>
      <c r="D73" s="116" t="s">
        <v>142</v>
      </c>
      <c r="E73" s="118">
        <v>74327924.585099995</v>
      </c>
      <c r="F73" s="118">
        <v>0</v>
      </c>
      <c r="G73" s="118">
        <v>7599589.2229000004</v>
      </c>
      <c r="H73" s="118">
        <v>9728468.6121999994</v>
      </c>
      <c r="I73" s="118">
        <v>32243213.323899999</v>
      </c>
      <c r="J73" s="119">
        <f t="shared" ref="J73:J136" si="8">E73+F73+G73+H73+I73</f>
        <v>123899195.74409999</v>
      </c>
      <c r="K73" s="114"/>
      <c r="L73" s="168"/>
      <c r="M73" s="160"/>
      <c r="N73" s="120">
        <v>11</v>
      </c>
      <c r="O73" s="116" t="s">
        <v>525</v>
      </c>
      <c r="P73" s="118">
        <v>94526535.498199999</v>
      </c>
      <c r="Q73" s="118">
        <v>0</v>
      </c>
      <c r="R73" s="118">
        <v>9664777.3290999997</v>
      </c>
      <c r="S73" s="118">
        <v>12372179.6182</v>
      </c>
      <c r="T73" s="118">
        <v>40785076.763800003</v>
      </c>
      <c r="U73" s="119">
        <f t="shared" ref="U73:U136" si="9">P73+Q73+R73+S73+T73</f>
        <v>157348569.20930001</v>
      </c>
    </row>
    <row r="74" spans="1:21" ht="24.95" customHeight="1" x14ac:dyDescent="0.2">
      <c r="A74" s="163"/>
      <c r="B74" s="160"/>
      <c r="C74" s="116">
        <v>27</v>
      </c>
      <c r="D74" s="116" t="s">
        <v>143</v>
      </c>
      <c r="E74" s="118">
        <v>91200970.454400003</v>
      </c>
      <c r="F74" s="118">
        <v>0</v>
      </c>
      <c r="G74" s="118">
        <v>9324758.0374999996</v>
      </c>
      <c r="H74" s="118">
        <v>11936910.4334</v>
      </c>
      <c r="I74" s="118">
        <v>38871822.782499999</v>
      </c>
      <c r="J74" s="119">
        <f t="shared" si="8"/>
        <v>151334461.7078</v>
      </c>
      <c r="K74" s="114"/>
      <c r="L74" s="168"/>
      <c r="M74" s="160"/>
      <c r="N74" s="120">
        <v>12</v>
      </c>
      <c r="O74" s="116" t="s">
        <v>526</v>
      </c>
      <c r="P74" s="118">
        <v>104283315.26360001</v>
      </c>
      <c r="Q74" s="118">
        <v>0</v>
      </c>
      <c r="R74" s="118">
        <v>10662350.162900001</v>
      </c>
      <c r="S74" s="118">
        <v>13649203.377900001</v>
      </c>
      <c r="T74" s="118">
        <v>44589685.593199998</v>
      </c>
      <c r="U74" s="119">
        <f t="shared" si="9"/>
        <v>173184554.3976</v>
      </c>
    </row>
    <row r="75" spans="1:21" ht="24.95" customHeight="1" x14ac:dyDescent="0.2">
      <c r="A75" s="163"/>
      <c r="B75" s="160"/>
      <c r="C75" s="116">
        <v>28</v>
      </c>
      <c r="D75" s="116" t="s">
        <v>144</v>
      </c>
      <c r="E75" s="118">
        <v>74354393.667799994</v>
      </c>
      <c r="F75" s="118">
        <v>0</v>
      </c>
      <c r="G75" s="118">
        <v>7602295.5296</v>
      </c>
      <c r="H75" s="118">
        <v>9731933.0387999993</v>
      </c>
      <c r="I75" s="118">
        <v>33179963.3257</v>
      </c>
      <c r="J75" s="119">
        <f t="shared" si="8"/>
        <v>124868585.56189999</v>
      </c>
      <c r="K75" s="114"/>
      <c r="L75" s="168"/>
      <c r="M75" s="160"/>
      <c r="N75" s="120">
        <v>13</v>
      </c>
      <c r="O75" s="116" t="s">
        <v>527</v>
      </c>
      <c r="P75" s="118">
        <v>86786497.097399995</v>
      </c>
      <c r="Q75" s="118">
        <v>0</v>
      </c>
      <c r="R75" s="118">
        <v>8873404.3324999996</v>
      </c>
      <c r="S75" s="118">
        <v>11359118.6313</v>
      </c>
      <c r="T75" s="118">
        <v>34887946.559199996</v>
      </c>
      <c r="U75" s="119">
        <f t="shared" si="9"/>
        <v>141906966.62039998</v>
      </c>
    </row>
    <row r="76" spans="1:21" ht="24.95" customHeight="1" x14ac:dyDescent="0.2">
      <c r="A76" s="163"/>
      <c r="B76" s="160"/>
      <c r="C76" s="116">
        <v>29</v>
      </c>
      <c r="D76" s="116" t="s">
        <v>145</v>
      </c>
      <c r="E76" s="118">
        <v>96970065.982999995</v>
      </c>
      <c r="F76" s="118">
        <v>0</v>
      </c>
      <c r="G76" s="118">
        <v>9914613.8212000001</v>
      </c>
      <c r="H76" s="118">
        <v>12692003.019099999</v>
      </c>
      <c r="I76" s="118">
        <v>38086958.754199997</v>
      </c>
      <c r="J76" s="119">
        <f t="shared" si="8"/>
        <v>157663641.57749999</v>
      </c>
      <c r="K76" s="114"/>
      <c r="L76" s="168"/>
      <c r="M76" s="160"/>
      <c r="N76" s="120">
        <v>14</v>
      </c>
      <c r="O76" s="116" t="s">
        <v>528</v>
      </c>
      <c r="P76" s="118">
        <v>99593177.179199994</v>
      </c>
      <c r="Q76" s="118">
        <v>0</v>
      </c>
      <c r="R76" s="118">
        <v>10182811.375299999</v>
      </c>
      <c r="S76" s="118">
        <v>13035330.982100001</v>
      </c>
      <c r="T76" s="118">
        <v>41107362.622599997</v>
      </c>
      <c r="U76" s="119">
        <f t="shared" si="9"/>
        <v>163918682.15919998</v>
      </c>
    </row>
    <row r="77" spans="1:21" ht="24.95" customHeight="1" x14ac:dyDescent="0.2">
      <c r="A77" s="163"/>
      <c r="B77" s="160"/>
      <c r="C77" s="116">
        <v>30</v>
      </c>
      <c r="D77" s="116" t="s">
        <v>146</v>
      </c>
      <c r="E77" s="118">
        <v>80237955.869000003</v>
      </c>
      <c r="F77" s="118">
        <v>0</v>
      </c>
      <c r="G77" s="118">
        <v>8203854.8513000002</v>
      </c>
      <c r="H77" s="118">
        <v>10502007.684699999</v>
      </c>
      <c r="I77" s="118">
        <v>33850238.8235</v>
      </c>
      <c r="J77" s="119">
        <f t="shared" si="8"/>
        <v>132794057.22850001</v>
      </c>
      <c r="K77" s="114"/>
      <c r="L77" s="168"/>
      <c r="M77" s="160"/>
      <c r="N77" s="120">
        <v>15</v>
      </c>
      <c r="O77" s="116" t="s">
        <v>529</v>
      </c>
      <c r="P77" s="118">
        <v>115219875.7251</v>
      </c>
      <c r="Q77" s="118">
        <v>0</v>
      </c>
      <c r="R77" s="118">
        <v>11780548.571900001</v>
      </c>
      <c r="S77" s="118">
        <v>15080643.6579</v>
      </c>
      <c r="T77" s="118">
        <v>43001982.8653</v>
      </c>
      <c r="U77" s="119">
        <f t="shared" si="9"/>
        <v>185083050.8202</v>
      </c>
    </row>
    <row r="78" spans="1:21" ht="24.95" customHeight="1" x14ac:dyDescent="0.2">
      <c r="A78" s="163"/>
      <c r="B78" s="161"/>
      <c r="C78" s="116">
        <v>31</v>
      </c>
      <c r="D78" s="116" t="s">
        <v>147</v>
      </c>
      <c r="E78" s="118">
        <v>121283582.9883</v>
      </c>
      <c r="F78" s="118">
        <v>0</v>
      </c>
      <c r="G78" s="118">
        <v>12400526.657199999</v>
      </c>
      <c r="H78" s="118">
        <v>15874296.7312</v>
      </c>
      <c r="I78" s="118">
        <v>55277305.401600003</v>
      </c>
      <c r="J78" s="119">
        <f t="shared" si="8"/>
        <v>204835711.77829999</v>
      </c>
      <c r="K78" s="114"/>
      <c r="L78" s="168"/>
      <c r="M78" s="160"/>
      <c r="N78" s="120">
        <v>16</v>
      </c>
      <c r="O78" s="116" t="s">
        <v>530</v>
      </c>
      <c r="P78" s="118">
        <v>92313448.941799998</v>
      </c>
      <c r="Q78" s="118">
        <v>0</v>
      </c>
      <c r="R78" s="118">
        <v>9438502.3613000009</v>
      </c>
      <c r="S78" s="118">
        <v>12082518.0513</v>
      </c>
      <c r="T78" s="118">
        <v>38425631.517800003</v>
      </c>
      <c r="U78" s="119">
        <f t="shared" si="9"/>
        <v>152260100.87220001</v>
      </c>
    </row>
    <row r="79" spans="1:21" ht="24.95" customHeight="1" x14ac:dyDescent="0.2">
      <c r="A79" s="116"/>
      <c r="B79" s="164" t="s">
        <v>860</v>
      </c>
      <c r="C79" s="165"/>
      <c r="D79" s="166"/>
      <c r="E79" s="121">
        <f>SUM(E48:E78)</f>
        <v>2744194289.4439001</v>
      </c>
      <c r="F79" s="121">
        <f t="shared" ref="F79:I79" si="10">SUM(F48:F78)</f>
        <v>0</v>
      </c>
      <c r="G79" s="121">
        <f t="shared" ref="G79" si="11">SUM(G48:G78)</f>
        <v>280577581.89899999</v>
      </c>
      <c r="H79" s="121">
        <f t="shared" si="10"/>
        <v>359176018.43059999</v>
      </c>
      <c r="I79" s="121">
        <f t="shared" si="10"/>
        <v>1203425412.3985</v>
      </c>
      <c r="J79" s="127">
        <f t="shared" si="8"/>
        <v>4587373302.1720009</v>
      </c>
      <c r="K79" s="114"/>
      <c r="L79" s="168"/>
      <c r="M79" s="160"/>
      <c r="N79" s="120">
        <v>17</v>
      </c>
      <c r="O79" s="116" t="s">
        <v>531</v>
      </c>
      <c r="P79" s="118">
        <v>90972025.192900002</v>
      </c>
      <c r="Q79" s="118">
        <v>0</v>
      </c>
      <c r="R79" s="118">
        <v>9301349.7431000005</v>
      </c>
      <c r="S79" s="118">
        <v>11906944.7535</v>
      </c>
      <c r="T79" s="118">
        <v>35295432.360699996</v>
      </c>
      <c r="U79" s="119">
        <f t="shared" si="9"/>
        <v>147475752.05019999</v>
      </c>
    </row>
    <row r="80" spans="1:21" ht="24.95" customHeight="1" x14ac:dyDescent="0.2">
      <c r="A80" s="163">
        <v>4</v>
      </c>
      <c r="B80" s="159" t="s">
        <v>45</v>
      </c>
      <c r="C80" s="116">
        <v>1</v>
      </c>
      <c r="D80" s="116" t="s">
        <v>148</v>
      </c>
      <c r="E80" s="118">
        <v>136417071.2888</v>
      </c>
      <c r="F80" s="118">
        <v>0</v>
      </c>
      <c r="G80" s="118">
        <v>13947836.033</v>
      </c>
      <c r="H80" s="118">
        <v>17855055.197799999</v>
      </c>
      <c r="I80" s="118">
        <v>60731536.121100001</v>
      </c>
      <c r="J80" s="119">
        <f t="shared" si="8"/>
        <v>228951498.64070001</v>
      </c>
      <c r="K80" s="114"/>
      <c r="L80" s="168"/>
      <c r="M80" s="160"/>
      <c r="N80" s="120">
        <v>18</v>
      </c>
      <c r="O80" s="116" t="s">
        <v>532</v>
      </c>
      <c r="P80" s="118">
        <v>94406155.218500003</v>
      </c>
      <c r="Q80" s="118">
        <v>0</v>
      </c>
      <c r="R80" s="118">
        <v>9652469.1599000003</v>
      </c>
      <c r="S80" s="118">
        <v>12356423.551100001</v>
      </c>
      <c r="T80" s="118">
        <v>38639530.107900001</v>
      </c>
      <c r="U80" s="119">
        <f t="shared" si="9"/>
        <v>155054578.03740001</v>
      </c>
    </row>
    <row r="81" spans="1:21" ht="24.95" customHeight="1" x14ac:dyDescent="0.2">
      <c r="A81" s="163"/>
      <c r="B81" s="160"/>
      <c r="C81" s="116">
        <v>2</v>
      </c>
      <c r="D81" s="116" t="s">
        <v>149</v>
      </c>
      <c r="E81" s="118">
        <v>89715630.149299994</v>
      </c>
      <c r="F81" s="118">
        <v>0</v>
      </c>
      <c r="G81" s="118">
        <v>9172890.8054000009</v>
      </c>
      <c r="H81" s="118">
        <v>11742500.5044</v>
      </c>
      <c r="I81" s="118">
        <v>41243307.477399997</v>
      </c>
      <c r="J81" s="119">
        <f t="shared" si="8"/>
        <v>151874328.93649998</v>
      </c>
      <c r="K81" s="114"/>
      <c r="L81" s="168"/>
      <c r="M81" s="160"/>
      <c r="N81" s="120">
        <v>19</v>
      </c>
      <c r="O81" s="116" t="s">
        <v>533</v>
      </c>
      <c r="P81" s="118">
        <v>114218818.2683</v>
      </c>
      <c r="Q81" s="118">
        <v>0</v>
      </c>
      <c r="R81" s="118">
        <v>11678196.3873</v>
      </c>
      <c r="S81" s="118">
        <v>14949619.468699999</v>
      </c>
      <c r="T81" s="118">
        <v>40714166.685000002</v>
      </c>
      <c r="U81" s="119">
        <f t="shared" si="9"/>
        <v>181560800.80930001</v>
      </c>
    </row>
    <row r="82" spans="1:21" ht="24.95" customHeight="1" x14ac:dyDescent="0.2">
      <c r="A82" s="163"/>
      <c r="B82" s="160"/>
      <c r="C82" s="116">
        <v>3</v>
      </c>
      <c r="D82" s="116" t="s">
        <v>150</v>
      </c>
      <c r="E82" s="118">
        <v>92292012.559200004</v>
      </c>
      <c r="F82" s="118">
        <v>0</v>
      </c>
      <c r="G82" s="118">
        <v>9436310.6184</v>
      </c>
      <c r="H82" s="118">
        <v>12079712.3336</v>
      </c>
      <c r="I82" s="118">
        <v>42509173.713299997</v>
      </c>
      <c r="J82" s="119">
        <f t="shared" si="8"/>
        <v>156317209.2245</v>
      </c>
      <c r="K82" s="114"/>
      <c r="L82" s="168"/>
      <c r="M82" s="160"/>
      <c r="N82" s="120">
        <v>20</v>
      </c>
      <c r="O82" s="116" t="s">
        <v>534</v>
      </c>
      <c r="P82" s="118">
        <v>87769265.416700006</v>
      </c>
      <c r="Q82" s="118">
        <v>0</v>
      </c>
      <c r="R82" s="118">
        <v>8973886.5613000002</v>
      </c>
      <c r="S82" s="118">
        <v>11487749.032299999</v>
      </c>
      <c r="T82" s="118">
        <v>36179786.195299998</v>
      </c>
      <c r="U82" s="119">
        <f t="shared" si="9"/>
        <v>144410687.20559999</v>
      </c>
    </row>
    <row r="83" spans="1:21" ht="24.95" customHeight="1" x14ac:dyDescent="0.2">
      <c r="A83" s="163"/>
      <c r="B83" s="160"/>
      <c r="C83" s="116">
        <v>4</v>
      </c>
      <c r="D83" s="116" t="s">
        <v>151</v>
      </c>
      <c r="E83" s="118">
        <v>111552902.11939999</v>
      </c>
      <c r="F83" s="118">
        <v>0</v>
      </c>
      <c r="G83" s="118">
        <v>11405622.2808</v>
      </c>
      <c r="H83" s="118">
        <v>14600688.946</v>
      </c>
      <c r="I83" s="118">
        <v>53077022.290299997</v>
      </c>
      <c r="J83" s="119">
        <f t="shared" si="8"/>
        <v>190636235.6365</v>
      </c>
      <c r="K83" s="114"/>
      <c r="L83" s="169"/>
      <c r="M83" s="161"/>
      <c r="N83" s="120">
        <v>21</v>
      </c>
      <c r="O83" s="116" t="s">
        <v>535</v>
      </c>
      <c r="P83" s="118">
        <v>104835811.9041</v>
      </c>
      <c r="Q83" s="118">
        <v>0</v>
      </c>
      <c r="R83" s="118">
        <v>10718839.6658</v>
      </c>
      <c r="S83" s="118">
        <v>13721517.3334</v>
      </c>
      <c r="T83" s="118">
        <v>42090756.896899998</v>
      </c>
      <c r="U83" s="119">
        <f t="shared" si="9"/>
        <v>171366925.80019999</v>
      </c>
    </row>
    <row r="84" spans="1:21" ht="24.95" customHeight="1" x14ac:dyDescent="0.2">
      <c r="A84" s="163"/>
      <c r="B84" s="160"/>
      <c r="C84" s="116">
        <v>5</v>
      </c>
      <c r="D84" s="116" t="s">
        <v>152</v>
      </c>
      <c r="E84" s="118">
        <v>84720799.938199997</v>
      </c>
      <c r="F84" s="118">
        <v>0</v>
      </c>
      <c r="G84" s="118">
        <v>8662199.0559</v>
      </c>
      <c r="H84" s="118">
        <v>11088748.241</v>
      </c>
      <c r="I84" s="118">
        <v>37583394.7531</v>
      </c>
      <c r="J84" s="119">
        <f t="shared" si="8"/>
        <v>142055141.98820001</v>
      </c>
      <c r="K84" s="114"/>
      <c r="L84" s="115"/>
      <c r="M84" s="164" t="s">
        <v>878</v>
      </c>
      <c r="N84" s="165"/>
      <c r="O84" s="166"/>
      <c r="P84" s="121">
        <f>SUM(P63:P83)</f>
        <v>2160879517.0550995</v>
      </c>
      <c r="Q84" s="121">
        <f t="shared" ref="Q84:T84" si="12">SUM(Q63:Q83)</f>
        <v>0</v>
      </c>
      <c r="R84" s="121">
        <f t="shared" ref="R84" si="13">SUM(R63:R83)</f>
        <v>220937107.84330004</v>
      </c>
      <c r="S84" s="121">
        <f t="shared" si="12"/>
        <v>282828407.67860001</v>
      </c>
      <c r="T84" s="121">
        <f t="shared" si="12"/>
        <v>862528707.96940017</v>
      </c>
      <c r="U84" s="127">
        <f t="shared" si="9"/>
        <v>3527173740.5463991</v>
      </c>
    </row>
    <row r="85" spans="1:21" ht="24.95" customHeight="1" x14ac:dyDescent="0.2">
      <c r="A85" s="163"/>
      <c r="B85" s="160"/>
      <c r="C85" s="116">
        <v>6</v>
      </c>
      <c r="D85" s="116" t="s">
        <v>153</v>
      </c>
      <c r="E85" s="118">
        <v>97532532.465299994</v>
      </c>
      <c r="F85" s="118">
        <v>0</v>
      </c>
      <c r="G85" s="118">
        <v>9972122.6812999994</v>
      </c>
      <c r="H85" s="118">
        <v>12765621.8851</v>
      </c>
      <c r="I85" s="118">
        <v>44453404.049099997</v>
      </c>
      <c r="J85" s="119">
        <f t="shared" si="8"/>
        <v>164723681.0808</v>
      </c>
      <c r="K85" s="114"/>
      <c r="L85" s="167">
        <v>22</v>
      </c>
      <c r="M85" s="159" t="s">
        <v>63</v>
      </c>
      <c r="N85" s="120">
        <v>1</v>
      </c>
      <c r="O85" s="116" t="s">
        <v>536</v>
      </c>
      <c r="P85" s="118">
        <v>111979696.8179</v>
      </c>
      <c r="Q85" s="118">
        <v>0</v>
      </c>
      <c r="R85" s="118">
        <v>11449259.506100001</v>
      </c>
      <c r="S85" s="118">
        <v>14656550.304300001</v>
      </c>
      <c r="T85" s="118">
        <v>45828025.887400001</v>
      </c>
      <c r="U85" s="119">
        <f t="shared" si="9"/>
        <v>183913532.51570001</v>
      </c>
    </row>
    <row r="86" spans="1:21" ht="24.95" customHeight="1" x14ac:dyDescent="0.2">
      <c r="A86" s="163"/>
      <c r="B86" s="160"/>
      <c r="C86" s="116">
        <v>7</v>
      </c>
      <c r="D86" s="116" t="s">
        <v>154</v>
      </c>
      <c r="E86" s="118">
        <v>90390655.463300005</v>
      </c>
      <c r="F86" s="118">
        <v>0</v>
      </c>
      <c r="G86" s="118">
        <v>9241908.1381000001</v>
      </c>
      <c r="H86" s="118">
        <v>11830851.7212</v>
      </c>
      <c r="I86" s="118">
        <v>41699774.258500002</v>
      </c>
      <c r="J86" s="119">
        <f t="shared" si="8"/>
        <v>153163189.58110002</v>
      </c>
      <c r="K86" s="114"/>
      <c r="L86" s="168"/>
      <c r="M86" s="160"/>
      <c r="N86" s="120">
        <v>2</v>
      </c>
      <c r="O86" s="116" t="s">
        <v>537</v>
      </c>
      <c r="P86" s="118">
        <v>99015321.925600007</v>
      </c>
      <c r="Q86" s="118">
        <v>0</v>
      </c>
      <c r="R86" s="118">
        <v>10123729.104599999</v>
      </c>
      <c r="S86" s="118">
        <v>12959697.944700001</v>
      </c>
      <c r="T86" s="118">
        <v>38649571.229599997</v>
      </c>
      <c r="U86" s="119">
        <f t="shared" si="9"/>
        <v>160748320.20450002</v>
      </c>
    </row>
    <row r="87" spans="1:21" ht="24.95" customHeight="1" x14ac:dyDescent="0.2">
      <c r="A87" s="163"/>
      <c r="B87" s="160"/>
      <c r="C87" s="116">
        <v>8</v>
      </c>
      <c r="D87" s="116" t="s">
        <v>155</v>
      </c>
      <c r="E87" s="118">
        <v>80820477.347399995</v>
      </c>
      <c r="F87" s="118">
        <v>0</v>
      </c>
      <c r="G87" s="118">
        <v>8263414.2156999996</v>
      </c>
      <c r="H87" s="118">
        <v>10578251.464500001</v>
      </c>
      <c r="I87" s="118">
        <v>36125109.659500003</v>
      </c>
      <c r="J87" s="119">
        <f t="shared" si="8"/>
        <v>135787252.68709999</v>
      </c>
      <c r="K87" s="114"/>
      <c r="L87" s="168"/>
      <c r="M87" s="160"/>
      <c r="N87" s="120">
        <v>3</v>
      </c>
      <c r="O87" s="116" t="s">
        <v>538</v>
      </c>
      <c r="P87" s="118">
        <v>124962134.74150001</v>
      </c>
      <c r="Q87" s="118">
        <v>0</v>
      </c>
      <c r="R87" s="118">
        <v>12776636.745300001</v>
      </c>
      <c r="S87" s="118">
        <v>16355766.857999999</v>
      </c>
      <c r="T87" s="118">
        <v>51684083.967699997</v>
      </c>
      <c r="U87" s="119">
        <f t="shared" si="9"/>
        <v>205778622.31250003</v>
      </c>
    </row>
    <row r="88" spans="1:21" ht="24.95" customHeight="1" x14ac:dyDescent="0.2">
      <c r="A88" s="163"/>
      <c r="B88" s="160"/>
      <c r="C88" s="116">
        <v>9</v>
      </c>
      <c r="D88" s="116" t="s">
        <v>156</v>
      </c>
      <c r="E88" s="118">
        <v>89766290.156499997</v>
      </c>
      <c r="F88" s="118">
        <v>0</v>
      </c>
      <c r="G88" s="118">
        <v>9178070.4904999994</v>
      </c>
      <c r="H88" s="118">
        <v>11749131.179099999</v>
      </c>
      <c r="I88" s="118">
        <v>41683686.927599996</v>
      </c>
      <c r="J88" s="119">
        <f t="shared" si="8"/>
        <v>152377178.75369999</v>
      </c>
      <c r="K88" s="114"/>
      <c r="L88" s="168"/>
      <c r="M88" s="160"/>
      <c r="N88" s="120">
        <v>4</v>
      </c>
      <c r="O88" s="116" t="s">
        <v>539</v>
      </c>
      <c r="P88" s="118">
        <v>98943738.461300001</v>
      </c>
      <c r="Q88" s="118">
        <v>0</v>
      </c>
      <c r="R88" s="118">
        <v>10116410.120200001</v>
      </c>
      <c r="S88" s="118">
        <v>12950328.687000001</v>
      </c>
      <c r="T88" s="118">
        <v>40237813.1976</v>
      </c>
      <c r="U88" s="119">
        <f t="shared" si="9"/>
        <v>162248290.46610001</v>
      </c>
    </row>
    <row r="89" spans="1:21" ht="24.95" customHeight="1" x14ac:dyDescent="0.2">
      <c r="A89" s="163"/>
      <c r="B89" s="160"/>
      <c r="C89" s="116">
        <v>10</v>
      </c>
      <c r="D89" s="116" t="s">
        <v>157</v>
      </c>
      <c r="E89" s="118">
        <v>142013506.96259999</v>
      </c>
      <c r="F89" s="118">
        <v>0</v>
      </c>
      <c r="G89" s="118">
        <v>14520038.371099999</v>
      </c>
      <c r="H89" s="118">
        <v>18587549.063299999</v>
      </c>
      <c r="I89" s="118">
        <v>66178850.173</v>
      </c>
      <c r="J89" s="119">
        <f t="shared" si="8"/>
        <v>241299944.57000002</v>
      </c>
      <c r="K89" s="114"/>
      <c r="L89" s="168"/>
      <c r="M89" s="160"/>
      <c r="N89" s="120">
        <v>5</v>
      </c>
      <c r="O89" s="116" t="s">
        <v>540</v>
      </c>
      <c r="P89" s="118">
        <v>135286823.22400001</v>
      </c>
      <c r="Q89" s="118">
        <v>0</v>
      </c>
      <c r="R89" s="118">
        <v>13832274.875399999</v>
      </c>
      <c r="S89" s="118">
        <v>17707121.794799998</v>
      </c>
      <c r="T89" s="118">
        <v>51051285.659900002</v>
      </c>
      <c r="U89" s="119">
        <f t="shared" si="9"/>
        <v>217877505.55410004</v>
      </c>
    </row>
    <row r="90" spans="1:21" ht="24.95" customHeight="1" x14ac:dyDescent="0.2">
      <c r="A90" s="163"/>
      <c r="B90" s="160"/>
      <c r="C90" s="116">
        <v>11</v>
      </c>
      <c r="D90" s="116" t="s">
        <v>158</v>
      </c>
      <c r="E90" s="118">
        <v>98699558.839200005</v>
      </c>
      <c r="F90" s="118">
        <v>0</v>
      </c>
      <c r="G90" s="118">
        <v>10091444.2028</v>
      </c>
      <c r="H90" s="118">
        <v>12918369.0459</v>
      </c>
      <c r="I90" s="118">
        <v>46128104.186700001</v>
      </c>
      <c r="J90" s="119">
        <f t="shared" si="8"/>
        <v>167837476.27460003</v>
      </c>
      <c r="K90" s="114"/>
      <c r="L90" s="168"/>
      <c r="M90" s="160"/>
      <c r="N90" s="120">
        <v>6</v>
      </c>
      <c r="O90" s="116" t="s">
        <v>541</v>
      </c>
      <c r="P90" s="118">
        <v>105186495.1654</v>
      </c>
      <c r="Q90" s="118">
        <v>0</v>
      </c>
      <c r="R90" s="118">
        <v>10754694.9483</v>
      </c>
      <c r="S90" s="118">
        <v>13767416.786599999</v>
      </c>
      <c r="T90" s="118">
        <v>39171555.688100003</v>
      </c>
      <c r="U90" s="119">
        <f t="shared" si="9"/>
        <v>168880162.58840001</v>
      </c>
    </row>
    <row r="91" spans="1:21" ht="24.95" customHeight="1" x14ac:dyDescent="0.2">
      <c r="A91" s="163"/>
      <c r="B91" s="160"/>
      <c r="C91" s="116">
        <v>12</v>
      </c>
      <c r="D91" s="116" t="s">
        <v>159</v>
      </c>
      <c r="E91" s="118">
        <v>120670120.2313</v>
      </c>
      <c r="F91" s="118">
        <v>0</v>
      </c>
      <c r="G91" s="118">
        <v>12337803.730699999</v>
      </c>
      <c r="H91" s="118">
        <v>15794003.1779</v>
      </c>
      <c r="I91" s="118">
        <v>54618889.6061</v>
      </c>
      <c r="J91" s="119">
        <f t="shared" si="8"/>
        <v>203420816.74599999</v>
      </c>
      <c r="K91" s="114"/>
      <c r="L91" s="168"/>
      <c r="M91" s="160"/>
      <c r="N91" s="120">
        <v>7</v>
      </c>
      <c r="O91" s="116" t="s">
        <v>542</v>
      </c>
      <c r="P91" s="118">
        <v>88261022.167899996</v>
      </c>
      <c r="Q91" s="118">
        <v>0</v>
      </c>
      <c r="R91" s="118">
        <v>9024165.7709999997</v>
      </c>
      <c r="S91" s="118">
        <v>11552112.999700001</v>
      </c>
      <c r="T91" s="118">
        <v>34829414.3094</v>
      </c>
      <c r="U91" s="119">
        <f t="shared" si="9"/>
        <v>143666715.248</v>
      </c>
    </row>
    <row r="92" spans="1:21" ht="24.95" customHeight="1" x14ac:dyDescent="0.2">
      <c r="A92" s="163"/>
      <c r="B92" s="160"/>
      <c r="C92" s="116">
        <v>13</v>
      </c>
      <c r="D92" s="116" t="s">
        <v>160</v>
      </c>
      <c r="E92" s="118">
        <v>88661738.126000002</v>
      </c>
      <c r="F92" s="118">
        <v>0</v>
      </c>
      <c r="G92" s="118">
        <v>9065136.5998999998</v>
      </c>
      <c r="H92" s="118">
        <v>11604561.0217</v>
      </c>
      <c r="I92" s="118">
        <v>40805983.7214</v>
      </c>
      <c r="J92" s="119">
        <f t="shared" si="8"/>
        <v>150137419.46899998</v>
      </c>
      <c r="K92" s="114"/>
      <c r="L92" s="168"/>
      <c r="M92" s="160"/>
      <c r="N92" s="120">
        <v>8</v>
      </c>
      <c r="O92" s="116" t="s">
        <v>543</v>
      </c>
      <c r="P92" s="118">
        <v>103424411.0703</v>
      </c>
      <c r="Q92" s="118">
        <v>0</v>
      </c>
      <c r="R92" s="118">
        <v>10574532.3059</v>
      </c>
      <c r="S92" s="118">
        <v>13536785.029999999</v>
      </c>
      <c r="T92" s="118">
        <v>40959226.635700002</v>
      </c>
      <c r="U92" s="119">
        <f t="shared" si="9"/>
        <v>168494955.04189998</v>
      </c>
    </row>
    <row r="93" spans="1:21" ht="24.95" customHeight="1" x14ac:dyDescent="0.2">
      <c r="A93" s="163"/>
      <c r="B93" s="160"/>
      <c r="C93" s="116">
        <v>14</v>
      </c>
      <c r="D93" s="116" t="s">
        <v>161</v>
      </c>
      <c r="E93" s="118">
        <v>87908640.926499993</v>
      </c>
      <c r="F93" s="118">
        <v>0</v>
      </c>
      <c r="G93" s="118">
        <v>8988136.8801000006</v>
      </c>
      <c r="H93" s="118">
        <v>11505991.305</v>
      </c>
      <c r="I93" s="118">
        <v>41624190.765100002</v>
      </c>
      <c r="J93" s="119">
        <f t="shared" si="8"/>
        <v>150026959.87669998</v>
      </c>
      <c r="K93" s="114"/>
      <c r="L93" s="168"/>
      <c r="M93" s="160"/>
      <c r="N93" s="120">
        <v>9</v>
      </c>
      <c r="O93" s="116" t="s">
        <v>544</v>
      </c>
      <c r="P93" s="118">
        <v>101428721.5265</v>
      </c>
      <c r="Q93" s="118">
        <v>0</v>
      </c>
      <c r="R93" s="118">
        <v>10370484.8926</v>
      </c>
      <c r="S93" s="118">
        <v>13275577.6413</v>
      </c>
      <c r="T93" s="118">
        <v>38434594.159199998</v>
      </c>
      <c r="U93" s="119">
        <f t="shared" si="9"/>
        <v>163509378.21960002</v>
      </c>
    </row>
    <row r="94" spans="1:21" ht="24.95" customHeight="1" x14ac:dyDescent="0.2">
      <c r="A94" s="163"/>
      <c r="B94" s="160"/>
      <c r="C94" s="116">
        <v>15</v>
      </c>
      <c r="D94" s="116" t="s">
        <v>162</v>
      </c>
      <c r="E94" s="118">
        <v>105509618.5659</v>
      </c>
      <c r="F94" s="118">
        <v>0</v>
      </c>
      <c r="G94" s="118">
        <v>10787732.398600001</v>
      </c>
      <c r="H94" s="118">
        <v>13809709.0459</v>
      </c>
      <c r="I94" s="118">
        <v>48462564.639399998</v>
      </c>
      <c r="J94" s="119">
        <f t="shared" si="8"/>
        <v>178569624.6498</v>
      </c>
      <c r="K94" s="114"/>
      <c r="L94" s="168"/>
      <c r="M94" s="160"/>
      <c r="N94" s="120">
        <v>10</v>
      </c>
      <c r="O94" s="116" t="s">
        <v>545</v>
      </c>
      <c r="P94" s="118">
        <v>107233170.5346</v>
      </c>
      <c r="Q94" s="118">
        <v>0</v>
      </c>
      <c r="R94" s="118">
        <v>10963955.3598</v>
      </c>
      <c r="S94" s="118">
        <v>14035297.494999999</v>
      </c>
      <c r="T94" s="118">
        <v>40727892.614299998</v>
      </c>
      <c r="U94" s="119">
        <f t="shared" si="9"/>
        <v>172960316.00370002</v>
      </c>
    </row>
    <row r="95" spans="1:21" ht="24.95" customHeight="1" x14ac:dyDescent="0.2">
      <c r="A95" s="163"/>
      <c r="B95" s="160"/>
      <c r="C95" s="116">
        <v>16</v>
      </c>
      <c r="D95" s="116" t="s">
        <v>163</v>
      </c>
      <c r="E95" s="118">
        <v>100817426.183</v>
      </c>
      <c r="F95" s="118">
        <v>0</v>
      </c>
      <c r="G95" s="118">
        <v>10307983.5712</v>
      </c>
      <c r="H95" s="118">
        <v>13195567.771600001</v>
      </c>
      <c r="I95" s="118">
        <v>47403946.365199998</v>
      </c>
      <c r="J95" s="119">
        <f t="shared" si="8"/>
        <v>171724923.89099997</v>
      </c>
      <c r="K95" s="114"/>
      <c r="L95" s="168"/>
      <c r="M95" s="160"/>
      <c r="N95" s="120">
        <v>11</v>
      </c>
      <c r="O95" s="116" t="s">
        <v>63</v>
      </c>
      <c r="P95" s="118">
        <v>94396140.001599997</v>
      </c>
      <c r="Q95" s="118">
        <v>0</v>
      </c>
      <c r="R95" s="118">
        <v>9651445.1634</v>
      </c>
      <c r="S95" s="118">
        <v>12355112.7015</v>
      </c>
      <c r="T95" s="118">
        <v>38072494.403200001</v>
      </c>
      <c r="U95" s="119">
        <f t="shared" si="9"/>
        <v>154475192.26969999</v>
      </c>
    </row>
    <row r="96" spans="1:21" ht="24.95" customHeight="1" x14ac:dyDescent="0.2">
      <c r="A96" s="163"/>
      <c r="B96" s="160"/>
      <c r="C96" s="116">
        <v>17</v>
      </c>
      <c r="D96" s="116" t="s">
        <v>164</v>
      </c>
      <c r="E96" s="118">
        <v>84457155.8116</v>
      </c>
      <c r="F96" s="118">
        <v>0</v>
      </c>
      <c r="G96" s="118">
        <v>8635243.0084000006</v>
      </c>
      <c r="H96" s="118">
        <v>11054240.973099999</v>
      </c>
      <c r="I96" s="118">
        <v>38691892.740500003</v>
      </c>
      <c r="J96" s="119">
        <f t="shared" si="8"/>
        <v>142838532.5336</v>
      </c>
      <c r="K96" s="114"/>
      <c r="L96" s="168"/>
      <c r="M96" s="160"/>
      <c r="N96" s="120">
        <v>12</v>
      </c>
      <c r="O96" s="116" t="s">
        <v>546</v>
      </c>
      <c r="P96" s="118">
        <v>120516239.1522</v>
      </c>
      <c r="Q96" s="118">
        <v>0</v>
      </c>
      <c r="R96" s="118">
        <v>12322070.3035</v>
      </c>
      <c r="S96" s="118">
        <v>15773862.3324</v>
      </c>
      <c r="T96" s="118">
        <v>45204933.902099997</v>
      </c>
      <c r="U96" s="119">
        <f t="shared" si="9"/>
        <v>193817105.6902</v>
      </c>
    </row>
    <row r="97" spans="1:21" ht="24.95" customHeight="1" x14ac:dyDescent="0.2">
      <c r="A97" s="163"/>
      <c r="B97" s="160"/>
      <c r="C97" s="116">
        <v>18</v>
      </c>
      <c r="D97" s="116" t="s">
        <v>165</v>
      </c>
      <c r="E97" s="118">
        <v>87512995.564600006</v>
      </c>
      <c r="F97" s="118">
        <v>0</v>
      </c>
      <c r="G97" s="118">
        <v>8947684.4896000009</v>
      </c>
      <c r="H97" s="118">
        <v>11454206.952</v>
      </c>
      <c r="I97" s="118">
        <v>39745208.486599997</v>
      </c>
      <c r="J97" s="119">
        <f t="shared" si="8"/>
        <v>147660095.4928</v>
      </c>
      <c r="K97" s="114"/>
      <c r="L97" s="168"/>
      <c r="M97" s="160"/>
      <c r="N97" s="120">
        <v>13</v>
      </c>
      <c r="O97" s="116" t="s">
        <v>547</v>
      </c>
      <c r="P97" s="118">
        <v>79547910.433300003</v>
      </c>
      <c r="Q97" s="118">
        <v>0</v>
      </c>
      <c r="R97" s="118">
        <v>8133301.8002000004</v>
      </c>
      <c r="S97" s="118">
        <v>10411690.547499999</v>
      </c>
      <c r="T97" s="118">
        <v>31613925.336300001</v>
      </c>
      <c r="U97" s="119">
        <f t="shared" si="9"/>
        <v>129706828.1173</v>
      </c>
    </row>
    <row r="98" spans="1:21" ht="24.95" customHeight="1" x14ac:dyDescent="0.2">
      <c r="A98" s="163"/>
      <c r="B98" s="160"/>
      <c r="C98" s="116">
        <v>19</v>
      </c>
      <c r="D98" s="116" t="s">
        <v>166</v>
      </c>
      <c r="E98" s="118">
        <v>94506604.623699993</v>
      </c>
      <c r="F98" s="118">
        <v>0</v>
      </c>
      <c r="G98" s="118">
        <v>9662739.5154999997</v>
      </c>
      <c r="H98" s="118">
        <v>12369570.950099999</v>
      </c>
      <c r="I98" s="118">
        <v>42957551.892200001</v>
      </c>
      <c r="J98" s="119">
        <f t="shared" si="8"/>
        <v>159496466.9815</v>
      </c>
      <c r="K98" s="114"/>
      <c r="L98" s="168"/>
      <c r="M98" s="160"/>
      <c r="N98" s="120">
        <v>14</v>
      </c>
      <c r="O98" s="116" t="s">
        <v>548</v>
      </c>
      <c r="P98" s="118">
        <v>115650717.5915</v>
      </c>
      <c r="Q98" s="118">
        <v>0</v>
      </c>
      <c r="R98" s="118">
        <v>11824599.596100001</v>
      </c>
      <c r="S98" s="118">
        <v>15137034.732899999</v>
      </c>
      <c r="T98" s="118">
        <v>44927045.481700003</v>
      </c>
      <c r="U98" s="119">
        <f t="shared" si="9"/>
        <v>187539397.40220001</v>
      </c>
    </row>
    <row r="99" spans="1:21" ht="24.95" customHeight="1" x14ac:dyDescent="0.2">
      <c r="A99" s="163"/>
      <c r="B99" s="160"/>
      <c r="C99" s="116">
        <v>20</v>
      </c>
      <c r="D99" s="116" t="s">
        <v>167</v>
      </c>
      <c r="E99" s="118">
        <v>95638294.300600007</v>
      </c>
      <c r="F99" s="118">
        <v>0</v>
      </c>
      <c r="G99" s="118">
        <v>9778448.0694999993</v>
      </c>
      <c r="H99" s="118">
        <v>12517693.0397</v>
      </c>
      <c r="I99" s="118">
        <v>44287048.465000004</v>
      </c>
      <c r="J99" s="119">
        <f t="shared" si="8"/>
        <v>162221483.87480003</v>
      </c>
      <c r="K99" s="114"/>
      <c r="L99" s="168"/>
      <c r="M99" s="160"/>
      <c r="N99" s="120">
        <v>15</v>
      </c>
      <c r="O99" s="116" t="s">
        <v>549</v>
      </c>
      <c r="P99" s="118">
        <v>77226966.003999993</v>
      </c>
      <c r="Q99" s="118">
        <v>0</v>
      </c>
      <c r="R99" s="118">
        <v>7895999.0049000001</v>
      </c>
      <c r="S99" s="118">
        <v>10107911.918500001</v>
      </c>
      <c r="T99" s="118">
        <v>31217134.464400001</v>
      </c>
      <c r="U99" s="119">
        <f t="shared" si="9"/>
        <v>126448011.39179999</v>
      </c>
    </row>
    <row r="100" spans="1:21" ht="24.95" customHeight="1" x14ac:dyDescent="0.2">
      <c r="A100" s="163"/>
      <c r="B100" s="161"/>
      <c r="C100" s="116">
        <v>21</v>
      </c>
      <c r="D100" s="116" t="s">
        <v>168</v>
      </c>
      <c r="E100" s="118">
        <v>91826846.2324</v>
      </c>
      <c r="F100" s="118">
        <v>0</v>
      </c>
      <c r="G100" s="118">
        <v>9388750.1217999998</v>
      </c>
      <c r="H100" s="118">
        <v>12018828.674699999</v>
      </c>
      <c r="I100" s="118">
        <v>42564266.081200004</v>
      </c>
      <c r="J100" s="119">
        <f t="shared" si="8"/>
        <v>155798691.1101</v>
      </c>
      <c r="K100" s="114"/>
      <c r="L100" s="168"/>
      <c r="M100" s="160"/>
      <c r="N100" s="120">
        <v>16</v>
      </c>
      <c r="O100" s="116" t="s">
        <v>550</v>
      </c>
      <c r="P100" s="118">
        <v>111961500.50049999</v>
      </c>
      <c r="Q100" s="118">
        <v>0</v>
      </c>
      <c r="R100" s="118">
        <v>11447399.0406</v>
      </c>
      <c r="S100" s="118">
        <v>14654168.665100001</v>
      </c>
      <c r="T100" s="118">
        <v>45630753.8684</v>
      </c>
      <c r="U100" s="119">
        <f t="shared" si="9"/>
        <v>183693822.07460001</v>
      </c>
    </row>
    <row r="101" spans="1:21" ht="24.95" customHeight="1" x14ac:dyDescent="0.2">
      <c r="A101" s="116"/>
      <c r="B101" s="164" t="s">
        <v>861</v>
      </c>
      <c r="C101" s="165"/>
      <c r="D101" s="166"/>
      <c r="E101" s="121">
        <f>SUM(E80:E100)</f>
        <v>2071430877.8547997</v>
      </c>
      <c r="F101" s="121">
        <f t="shared" ref="F101:I101" si="14">SUM(F80:F100)</f>
        <v>0</v>
      </c>
      <c r="G101" s="121">
        <f t="shared" ref="G101" si="15">SUM(G80:G100)</f>
        <v>211791515.27830005</v>
      </c>
      <c r="H101" s="121">
        <f t="shared" si="14"/>
        <v>271120852.49360001</v>
      </c>
      <c r="I101" s="121">
        <f t="shared" si="14"/>
        <v>952574906.37230003</v>
      </c>
      <c r="J101" s="127">
        <f t="shared" si="8"/>
        <v>3506918151.9989996</v>
      </c>
      <c r="K101" s="114"/>
      <c r="L101" s="168"/>
      <c r="M101" s="160"/>
      <c r="N101" s="120">
        <v>17</v>
      </c>
      <c r="O101" s="116" t="s">
        <v>551</v>
      </c>
      <c r="P101" s="118">
        <v>140025995.76409999</v>
      </c>
      <c r="Q101" s="118">
        <v>0</v>
      </c>
      <c r="R101" s="118">
        <v>14316827.145099999</v>
      </c>
      <c r="S101" s="118">
        <v>18327412.103700001</v>
      </c>
      <c r="T101" s="118">
        <v>56439013.675899997</v>
      </c>
      <c r="U101" s="119">
        <f t="shared" si="9"/>
        <v>229109248.68879998</v>
      </c>
    </row>
    <row r="102" spans="1:21" ht="24.95" customHeight="1" x14ac:dyDescent="0.2">
      <c r="A102" s="163">
        <v>5</v>
      </c>
      <c r="B102" s="159" t="s">
        <v>46</v>
      </c>
      <c r="C102" s="116">
        <v>1</v>
      </c>
      <c r="D102" s="116" t="s">
        <v>169</v>
      </c>
      <c r="E102" s="118">
        <v>154829990.15020001</v>
      </c>
      <c r="F102" s="118">
        <v>0</v>
      </c>
      <c r="G102" s="118">
        <v>15830447.7234</v>
      </c>
      <c r="H102" s="118">
        <v>20265044.5013</v>
      </c>
      <c r="I102" s="118">
        <v>57647165.820699997</v>
      </c>
      <c r="J102" s="119">
        <f t="shared" si="8"/>
        <v>248572648.1956</v>
      </c>
      <c r="K102" s="114"/>
      <c r="L102" s="168"/>
      <c r="M102" s="160"/>
      <c r="N102" s="120">
        <v>18</v>
      </c>
      <c r="O102" s="116" t="s">
        <v>552</v>
      </c>
      <c r="P102" s="118">
        <v>105772347.7437</v>
      </c>
      <c r="Q102" s="118">
        <v>0</v>
      </c>
      <c r="R102" s="118">
        <v>10814594.898</v>
      </c>
      <c r="S102" s="118">
        <v>13844096.5601</v>
      </c>
      <c r="T102" s="118">
        <v>42049570.204999998</v>
      </c>
      <c r="U102" s="119">
        <f t="shared" si="9"/>
        <v>172480609.4068</v>
      </c>
    </row>
    <row r="103" spans="1:21" ht="24.95" customHeight="1" x14ac:dyDescent="0.2">
      <c r="A103" s="163"/>
      <c r="B103" s="160"/>
      <c r="C103" s="116">
        <v>2</v>
      </c>
      <c r="D103" s="116" t="s">
        <v>46</v>
      </c>
      <c r="E103" s="118">
        <v>186973520.01390001</v>
      </c>
      <c r="F103" s="118">
        <v>0</v>
      </c>
      <c r="G103" s="118">
        <v>19116932.910500001</v>
      </c>
      <c r="H103" s="118">
        <v>24472175.5777</v>
      </c>
      <c r="I103" s="118">
        <v>72421087.513699993</v>
      </c>
      <c r="J103" s="119">
        <f t="shared" si="8"/>
        <v>302983716.0158</v>
      </c>
      <c r="K103" s="114"/>
      <c r="L103" s="168"/>
      <c r="M103" s="160"/>
      <c r="N103" s="120">
        <v>19</v>
      </c>
      <c r="O103" s="116" t="s">
        <v>553</v>
      </c>
      <c r="P103" s="118">
        <v>100150118.4465</v>
      </c>
      <c r="Q103" s="118">
        <v>0</v>
      </c>
      <c r="R103" s="118">
        <v>10239755.314999999</v>
      </c>
      <c r="S103" s="118">
        <v>13108226.676000001</v>
      </c>
      <c r="T103" s="118">
        <v>37398623.971000001</v>
      </c>
      <c r="U103" s="119">
        <f t="shared" si="9"/>
        <v>160896724.40850002</v>
      </c>
    </row>
    <row r="104" spans="1:21" ht="24.95" customHeight="1" x14ac:dyDescent="0.2">
      <c r="A104" s="163"/>
      <c r="B104" s="160"/>
      <c r="C104" s="116">
        <v>3</v>
      </c>
      <c r="D104" s="116" t="s">
        <v>170</v>
      </c>
      <c r="E104" s="118">
        <v>81772208.316200003</v>
      </c>
      <c r="F104" s="118">
        <v>0</v>
      </c>
      <c r="G104" s="118">
        <v>8360723.0596000003</v>
      </c>
      <c r="H104" s="118">
        <v>10702819.5177</v>
      </c>
      <c r="I104" s="118">
        <v>35609409.780599996</v>
      </c>
      <c r="J104" s="119">
        <f t="shared" si="8"/>
        <v>136445160.67409998</v>
      </c>
      <c r="K104" s="114"/>
      <c r="L104" s="168"/>
      <c r="M104" s="160"/>
      <c r="N104" s="120">
        <v>20</v>
      </c>
      <c r="O104" s="116" t="s">
        <v>554</v>
      </c>
      <c r="P104" s="118">
        <v>107385140.02169999</v>
      </c>
      <c r="Q104" s="118">
        <v>0</v>
      </c>
      <c r="R104" s="118">
        <v>10979493.338</v>
      </c>
      <c r="S104" s="118">
        <v>14055188.1403</v>
      </c>
      <c r="T104" s="118">
        <v>41049369.612899996</v>
      </c>
      <c r="U104" s="119">
        <f t="shared" si="9"/>
        <v>173469191.11289999</v>
      </c>
    </row>
    <row r="105" spans="1:21" ht="24.95" customHeight="1" x14ac:dyDescent="0.2">
      <c r="A105" s="163"/>
      <c r="B105" s="160"/>
      <c r="C105" s="116">
        <v>4</v>
      </c>
      <c r="D105" s="116" t="s">
        <v>171</v>
      </c>
      <c r="E105" s="118">
        <v>96641389.762799993</v>
      </c>
      <c r="F105" s="118">
        <v>0</v>
      </c>
      <c r="G105" s="118">
        <v>9881008.6280000005</v>
      </c>
      <c r="H105" s="118">
        <v>12648983.9747</v>
      </c>
      <c r="I105" s="118">
        <v>41604591.817900002</v>
      </c>
      <c r="J105" s="119">
        <f t="shared" si="8"/>
        <v>160775974.18340001</v>
      </c>
      <c r="K105" s="114"/>
      <c r="L105" s="169"/>
      <c r="M105" s="161"/>
      <c r="N105" s="120">
        <v>21</v>
      </c>
      <c r="O105" s="116" t="s">
        <v>555</v>
      </c>
      <c r="P105" s="118">
        <v>105072650.7973</v>
      </c>
      <c r="Q105" s="118">
        <v>0</v>
      </c>
      <c r="R105" s="118">
        <v>10743055.0373</v>
      </c>
      <c r="S105" s="118">
        <v>13752516.177300001</v>
      </c>
      <c r="T105" s="118">
        <v>40251923.3147</v>
      </c>
      <c r="U105" s="119">
        <f t="shared" si="9"/>
        <v>169820145.32660002</v>
      </c>
    </row>
    <row r="106" spans="1:21" ht="24.95" customHeight="1" x14ac:dyDescent="0.2">
      <c r="A106" s="163"/>
      <c r="B106" s="160"/>
      <c r="C106" s="116">
        <v>5</v>
      </c>
      <c r="D106" s="116" t="s">
        <v>172</v>
      </c>
      <c r="E106" s="118">
        <v>122593582.8891</v>
      </c>
      <c r="F106" s="118">
        <v>0</v>
      </c>
      <c r="G106" s="118">
        <v>12534466.373500001</v>
      </c>
      <c r="H106" s="118">
        <v>16045757.094000001</v>
      </c>
      <c r="I106" s="118">
        <v>50652592.051700003</v>
      </c>
      <c r="J106" s="119">
        <f t="shared" si="8"/>
        <v>201826398.40830001</v>
      </c>
      <c r="K106" s="114"/>
      <c r="L106" s="115"/>
      <c r="M106" s="164" t="s">
        <v>879</v>
      </c>
      <c r="N106" s="165"/>
      <c r="O106" s="166"/>
      <c r="P106" s="121">
        <f>SUM(P85:P105)</f>
        <v>2233427262.0914001</v>
      </c>
      <c r="Q106" s="121">
        <f t="shared" ref="Q106:T106" si="16">SUM(Q85:Q105)</f>
        <v>0</v>
      </c>
      <c r="R106" s="121">
        <f t="shared" ref="R106" si="17">SUM(R85:R105)</f>
        <v>228354684.27129999</v>
      </c>
      <c r="S106" s="121">
        <f t="shared" si="16"/>
        <v>292323876.09669995</v>
      </c>
      <c r="T106" s="121">
        <f t="shared" si="16"/>
        <v>875428251.58449996</v>
      </c>
      <c r="U106" s="127">
        <f t="shared" si="9"/>
        <v>3629534074.0439</v>
      </c>
    </row>
    <row r="107" spans="1:21" ht="24.95" customHeight="1" x14ac:dyDescent="0.2">
      <c r="A107" s="163"/>
      <c r="B107" s="160"/>
      <c r="C107" s="116">
        <v>6</v>
      </c>
      <c r="D107" s="116" t="s">
        <v>173</v>
      </c>
      <c r="E107" s="118">
        <v>81179602.521799996</v>
      </c>
      <c r="F107" s="118">
        <v>0</v>
      </c>
      <c r="G107" s="118">
        <v>8300132.6337000001</v>
      </c>
      <c r="H107" s="118">
        <v>10625255.8442</v>
      </c>
      <c r="I107" s="118">
        <v>36124204.370499998</v>
      </c>
      <c r="J107" s="119">
        <f t="shared" si="8"/>
        <v>136229195.37019998</v>
      </c>
      <c r="K107" s="114"/>
      <c r="L107" s="167">
        <v>23</v>
      </c>
      <c r="M107" s="159" t="s">
        <v>64</v>
      </c>
      <c r="N107" s="120">
        <v>1</v>
      </c>
      <c r="O107" s="116" t="s">
        <v>556</v>
      </c>
      <c r="P107" s="118">
        <v>90746258.104499996</v>
      </c>
      <c r="Q107" s="118">
        <v>0</v>
      </c>
      <c r="R107" s="118">
        <v>9278266.398</v>
      </c>
      <c r="S107" s="118">
        <v>11877395.0514</v>
      </c>
      <c r="T107" s="118">
        <v>39748484.229199998</v>
      </c>
      <c r="U107" s="119">
        <f t="shared" si="9"/>
        <v>151650403.78310001</v>
      </c>
    </row>
    <row r="108" spans="1:21" ht="24.95" customHeight="1" x14ac:dyDescent="0.2">
      <c r="A108" s="163"/>
      <c r="B108" s="160"/>
      <c r="C108" s="116">
        <v>7</v>
      </c>
      <c r="D108" s="116" t="s">
        <v>174</v>
      </c>
      <c r="E108" s="118">
        <v>129511658.3282</v>
      </c>
      <c r="F108" s="118">
        <v>0</v>
      </c>
      <c r="G108" s="118">
        <v>13241798.5349</v>
      </c>
      <c r="H108" s="118">
        <v>16951234.815099999</v>
      </c>
      <c r="I108" s="118">
        <v>53779376.021300003</v>
      </c>
      <c r="J108" s="119">
        <f t="shared" si="8"/>
        <v>213484067.69950002</v>
      </c>
      <c r="K108" s="114"/>
      <c r="L108" s="168"/>
      <c r="M108" s="160"/>
      <c r="N108" s="120">
        <v>2</v>
      </c>
      <c r="O108" s="116" t="s">
        <v>557</v>
      </c>
      <c r="P108" s="118">
        <v>149226960.76069999</v>
      </c>
      <c r="Q108" s="118">
        <v>0</v>
      </c>
      <c r="R108" s="118">
        <v>15257571.217</v>
      </c>
      <c r="S108" s="118">
        <v>19531687.612199999</v>
      </c>
      <c r="T108" s="118">
        <v>47210129.835500002</v>
      </c>
      <c r="U108" s="119">
        <f t="shared" si="9"/>
        <v>231226349.42539999</v>
      </c>
    </row>
    <row r="109" spans="1:21" ht="24.95" customHeight="1" x14ac:dyDescent="0.2">
      <c r="A109" s="163"/>
      <c r="B109" s="160"/>
      <c r="C109" s="116">
        <v>8</v>
      </c>
      <c r="D109" s="116" t="s">
        <v>175</v>
      </c>
      <c r="E109" s="118">
        <v>130738244.5767</v>
      </c>
      <c r="F109" s="118">
        <v>0</v>
      </c>
      <c r="G109" s="118">
        <v>13367209.700200001</v>
      </c>
      <c r="H109" s="118">
        <v>17111777.5167</v>
      </c>
      <c r="I109" s="118">
        <v>50551125.031400003</v>
      </c>
      <c r="J109" s="119">
        <f t="shared" si="8"/>
        <v>211768356.82499999</v>
      </c>
      <c r="K109" s="114"/>
      <c r="L109" s="168"/>
      <c r="M109" s="160"/>
      <c r="N109" s="120">
        <v>3</v>
      </c>
      <c r="O109" s="116" t="s">
        <v>558</v>
      </c>
      <c r="P109" s="118">
        <v>114373098.3189</v>
      </c>
      <c r="Q109" s="118">
        <v>0</v>
      </c>
      <c r="R109" s="118">
        <v>11693970.607000001</v>
      </c>
      <c r="S109" s="118">
        <v>14969812.534</v>
      </c>
      <c r="T109" s="118">
        <v>46492041.7117</v>
      </c>
      <c r="U109" s="119">
        <f t="shared" si="9"/>
        <v>187528923.17160001</v>
      </c>
    </row>
    <row r="110" spans="1:21" ht="24.95" customHeight="1" x14ac:dyDescent="0.2">
      <c r="A110" s="163"/>
      <c r="B110" s="160"/>
      <c r="C110" s="116">
        <v>9</v>
      </c>
      <c r="D110" s="116" t="s">
        <v>176</v>
      </c>
      <c r="E110" s="118">
        <v>91959884.421100006</v>
      </c>
      <c r="F110" s="118">
        <v>0</v>
      </c>
      <c r="G110" s="118">
        <v>9402352.4870999996</v>
      </c>
      <c r="H110" s="118">
        <v>12036241.4822</v>
      </c>
      <c r="I110" s="118">
        <v>42148056.008699998</v>
      </c>
      <c r="J110" s="119">
        <f t="shared" si="8"/>
        <v>155546534.39910001</v>
      </c>
      <c r="K110" s="114"/>
      <c r="L110" s="168"/>
      <c r="M110" s="160"/>
      <c r="N110" s="120">
        <v>4</v>
      </c>
      <c r="O110" s="116" t="s">
        <v>54</v>
      </c>
      <c r="P110" s="118">
        <v>69650672.494100004</v>
      </c>
      <c r="Q110" s="118">
        <v>0</v>
      </c>
      <c r="R110" s="118">
        <v>7121367.9517000001</v>
      </c>
      <c r="S110" s="118">
        <v>9116282.8096999992</v>
      </c>
      <c r="T110" s="118">
        <v>33314899.955699999</v>
      </c>
      <c r="U110" s="119">
        <f t="shared" si="9"/>
        <v>119203223.2112</v>
      </c>
    </row>
    <row r="111" spans="1:21" ht="24.95" customHeight="1" x14ac:dyDescent="0.2">
      <c r="A111" s="163"/>
      <c r="B111" s="160"/>
      <c r="C111" s="116">
        <v>10</v>
      </c>
      <c r="D111" s="116" t="s">
        <v>177</v>
      </c>
      <c r="E111" s="118">
        <v>105320905.8814</v>
      </c>
      <c r="F111" s="118">
        <v>0</v>
      </c>
      <c r="G111" s="118">
        <v>10768437.646400001</v>
      </c>
      <c r="H111" s="118">
        <v>13785009.238399999</v>
      </c>
      <c r="I111" s="118">
        <v>48711237.6633</v>
      </c>
      <c r="J111" s="119">
        <f t="shared" si="8"/>
        <v>178585590.42950001</v>
      </c>
      <c r="K111" s="114"/>
      <c r="L111" s="168"/>
      <c r="M111" s="160"/>
      <c r="N111" s="120">
        <v>5</v>
      </c>
      <c r="O111" s="116" t="s">
        <v>559</v>
      </c>
      <c r="P111" s="118">
        <v>120851185.39139999</v>
      </c>
      <c r="Q111" s="118">
        <v>0</v>
      </c>
      <c r="R111" s="118">
        <v>12356316.5688</v>
      </c>
      <c r="S111" s="118">
        <v>15817702.033199999</v>
      </c>
      <c r="T111" s="118">
        <v>46903032.574100003</v>
      </c>
      <c r="U111" s="119">
        <f t="shared" si="9"/>
        <v>195928236.5675</v>
      </c>
    </row>
    <row r="112" spans="1:21" ht="24.95" customHeight="1" x14ac:dyDescent="0.2">
      <c r="A112" s="163"/>
      <c r="B112" s="160"/>
      <c r="C112" s="116">
        <v>11</v>
      </c>
      <c r="D112" s="116" t="s">
        <v>178</v>
      </c>
      <c r="E112" s="118">
        <v>81493986.809799999</v>
      </c>
      <c r="F112" s="118">
        <v>0</v>
      </c>
      <c r="G112" s="118">
        <v>8332276.5615999997</v>
      </c>
      <c r="H112" s="118">
        <v>10666404.277899999</v>
      </c>
      <c r="I112" s="118">
        <v>38635265.970100001</v>
      </c>
      <c r="J112" s="119">
        <f t="shared" si="8"/>
        <v>139127933.61939999</v>
      </c>
      <c r="K112" s="114"/>
      <c r="L112" s="168"/>
      <c r="M112" s="160"/>
      <c r="N112" s="120">
        <v>6</v>
      </c>
      <c r="O112" s="116" t="s">
        <v>560</v>
      </c>
      <c r="P112" s="118">
        <v>103870056.8378</v>
      </c>
      <c r="Q112" s="118">
        <v>0</v>
      </c>
      <c r="R112" s="118">
        <v>10620096.941099999</v>
      </c>
      <c r="S112" s="118">
        <v>13595113.725299999</v>
      </c>
      <c r="T112" s="118">
        <v>46747371.919399999</v>
      </c>
      <c r="U112" s="119">
        <f t="shared" si="9"/>
        <v>174832639.42359999</v>
      </c>
    </row>
    <row r="113" spans="1:21" ht="24.95" customHeight="1" x14ac:dyDescent="0.2">
      <c r="A113" s="163"/>
      <c r="B113" s="160"/>
      <c r="C113" s="116">
        <v>12</v>
      </c>
      <c r="D113" s="116" t="s">
        <v>179</v>
      </c>
      <c r="E113" s="118">
        <v>126201930.6103</v>
      </c>
      <c r="F113" s="118">
        <v>0</v>
      </c>
      <c r="G113" s="118">
        <v>12903398.515799999</v>
      </c>
      <c r="H113" s="118">
        <v>16518038.5111</v>
      </c>
      <c r="I113" s="118">
        <v>54640542.529700004</v>
      </c>
      <c r="J113" s="119">
        <f t="shared" si="8"/>
        <v>210263910.16690001</v>
      </c>
      <c r="K113" s="114"/>
      <c r="L113" s="168"/>
      <c r="M113" s="160"/>
      <c r="N113" s="120">
        <v>7</v>
      </c>
      <c r="O113" s="116" t="s">
        <v>561</v>
      </c>
      <c r="P113" s="118">
        <v>104989487.1596</v>
      </c>
      <c r="Q113" s="118">
        <v>0</v>
      </c>
      <c r="R113" s="118">
        <v>10734552.048800001</v>
      </c>
      <c r="S113" s="118">
        <v>13741631.239499999</v>
      </c>
      <c r="T113" s="118">
        <v>47141107.097199999</v>
      </c>
      <c r="U113" s="119">
        <f t="shared" si="9"/>
        <v>176606777.5451</v>
      </c>
    </row>
    <row r="114" spans="1:21" ht="24.95" customHeight="1" x14ac:dyDescent="0.2">
      <c r="A114" s="163"/>
      <c r="B114" s="160"/>
      <c r="C114" s="116">
        <v>13</v>
      </c>
      <c r="D114" s="116" t="s">
        <v>180</v>
      </c>
      <c r="E114" s="118">
        <v>103795065.12029999</v>
      </c>
      <c r="F114" s="118">
        <v>0</v>
      </c>
      <c r="G114" s="118">
        <v>10612429.482999999</v>
      </c>
      <c r="H114" s="118">
        <v>13585298.375600001</v>
      </c>
      <c r="I114" s="118">
        <v>41307650.245700002</v>
      </c>
      <c r="J114" s="119">
        <f t="shared" si="8"/>
        <v>169300443.22459999</v>
      </c>
      <c r="K114" s="114"/>
      <c r="L114" s="168"/>
      <c r="M114" s="160"/>
      <c r="N114" s="120">
        <v>8</v>
      </c>
      <c r="O114" s="116" t="s">
        <v>562</v>
      </c>
      <c r="P114" s="118">
        <v>123805639.7054</v>
      </c>
      <c r="Q114" s="118">
        <v>0</v>
      </c>
      <c r="R114" s="118">
        <v>12658391.990499999</v>
      </c>
      <c r="S114" s="118">
        <v>16204398.0995</v>
      </c>
      <c r="T114" s="118">
        <v>61159103.983000003</v>
      </c>
      <c r="U114" s="119">
        <f t="shared" si="9"/>
        <v>213827533.7784</v>
      </c>
    </row>
    <row r="115" spans="1:21" ht="24.95" customHeight="1" x14ac:dyDescent="0.2">
      <c r="A115" s="163"/>
      <c r="B115" s="160"/>
      <c r="C115" s="116">
        <v>14</v>
      </c>
      <c r="D115" s="116" t="s">
        <v>181</v>
      </c>
      <c r="E115" s="118">
        <v>121199999.2088</v>
      </c>
      <c r="F115" s="118">
        <v>0</v>
      </c>
      <c r="G115" s="118">
        <v>12391980.7118</v>
      </c>
      <c r="H115" s="118">
        <v>15863356.8028</v>
      </c>
      <c r="I115" s="118">
        <v>51721186.2685</v>
      </c>
      <c r="J115" s="119">
        <f t="shared" si="8"/>
        <v>201176522.9919</v>
      </c>
      <c r="K115" s="114"/>
      <c r="L115" s="168"/>
      <c r="M115" s="160"/>
      <c r="N115" s="120">
        <v>9</v>
      </c>
      <c r="O115" s="116" t="s">
        <v>563</v>
      </c>
      <c r="P115" s="118">
        <v>89503360.674099997</v>
      </c>
      <c r="Q115" s="118">
        <v>0</v>
      </c>
      <c r="R115" s="118">
        <v>9151187.5111999996</v>
      </c>
      <c r="S115" s="118">
        <v>11714717.447899999</v>
      </c>
      <c r="T115" s="118">
        <v>41741425.924599998</v>
      </c>
      <c r="U115" s="119">
        <f t="shared" si="9"/>
        <v>152110691.55779999</v>
      </c>
    </row>
    <row r="116" spans="1:21" ht="24.95" customHeight="1" x14ac:dyDescent="0.2">
      <c r="A116" s="163"/>
      <c r="B116" s="160"/>
      <c r="C116" s="116">
        <v>15</v>
      </c>
      <c r="D116" s="116" t="s">
        <v>182</v>
      </c>
      <c r="E116" s="118">
        <v>155315118.27450001</v>
      </c>
      <c r="F116" s="118">
        <v>0</v>
      </c>
      <c r="G116" s="118">
        <v>15880049.1953</v>
      </c>
      <c r="H116" s="118">
        <v>20328540.875799999</v>
      </c>
      <c r="I116" s="118">
        <v>62838969.918200001</v>
      </c>
      <c r="J116" s="119">
        <f t="shared" si="8"/>
        <v>254362678.26380002</v>
      </c>
      <c r="K116" s="114"/>
      <c r="L116" s="168"/>
      <c r="M116" s="160"/>
      <c r="N116" s="120">
        <v>10</v>
      </c>
      <c r="O116" s="116" t="s">
        <v>564</v>
      </c>
      <c r="P116" s="118">
        <v>119023993.09559999</v>
      </c>
      <c r="Q116" s="118">
        <v>0</v>
      </c>
      <c r="R116" s="118">
        <v>12169496.999199999</v>
      </c>
      <c r="S116" s="118">
        <v>15578548.538699999</v>
      </c>
      <c r="T116" s="118">
        <v>39544381.835100003</v>
      </c>
      <c r="U116" s="119">
        <f t="shared" si="9"/>
        <v>186316420.46859998</v>
      </c>
    </row>
    <row r="117" spans="1:21" ht="24.95" customHeight="1" x14ac:dyDescent="0.2">
      <c r="A117" s="163"/>
      <c r="B117" s="160"/>
      <c r="C117" s="116">
        <v>16</v>
      </c>
      <c r="D117" s="116" t="s">
        <v>183</v>
      </c>
      <c r="E117" s="118">
        <v>116436659.81209999</v>
      </c>
      <c r="F117" s="118">
        <v>0</v>
      </c>
      <c r="G117" s="118">
        <v>11904957.5244</v>
      </c>
      <c r="H117" s="118">
        <v>15239903.3959</v>
      </c>
      <c r="I117" s="118">
        <v>49072348.812399998</v>
      </c>
      <c r="J117" s="119">
        <f t="shared" si="8"/>
        <v>192653869.54479998</v>
      </c>
      <c r="K117" s="114"/>
      <c r="L117" s="168"/>
      <c r="M117" s="160"/>
      <c r="N117" s="120">
        <v>11</v>
      </c>
      <c r="O117" s="116" t="s">
        <v>565</v>
      </c>
      <c r="P117" s="118">
        <v>94353813.144199997</v>
      </c>
      <c r="Q117" s="118">
        <v>0</v>
      </c>
      <c r="R117" s="118">
        <v>9647117.4934</v>
      </c>
      <c r="S117" s="118">
        <v>12349572.717700001</v>
      </c>
      <c r="T117" s="118">
        <v>38162848.588600002</v>
      </c>
      <c r="U117" s="119">
        <f t="shared" si="9"/>
        <v>154513351.94390002</v>
      </c>
    </row>
    <row r="118" spans="1:21" ht="24.95" customHeight="1" x14ac:dyDescent="0.2">
      <c r="A118" s="163"/>
      <c r="B118" s="160"/>
      <c r="C118" s="116">
        <v>17</v>
      </c>
      <c r="D118" s="116" t="s">
        <v>184</v>
      </c>
      <c r="E118" s="118">
        <v>114524382.9012</v>
      </c>
      <c r="F118" s="118">
        <v>0</v>
      </c>
      <c r="G118" s="118">
        <v>11709438.557800001</v>
      </c>
      <c r="H118" s="118">
        <v>14989613.535</v>
      </c>
      <c r="I118" s="118">
        <v>47811785.104699999</v>
      </c>
      <c r="J118" s="119">
        <f t="shared" si="8"/>
        <v>189035220.09869999</v>
      </c>
      <c r="K118" s="114"/>
      <c r="L118" s="168"/>
      <c r="M118" s="160"/>
      <c r="N118" s="120">
        <v>12</v>
      </c>
      <c r="O118" s="116" t="s">
        <v>566</v>
      </c>
      <c r="P118" s="118">
        <v>83808154.197500005</v>
      </c>
      <c r="Q118" s="118">
        <v>0</v>
      </c>
      <c r="R118" s="118">
        <v>8568886.4445999991</v>
      </c>
      <c r="S118" s="118">
        <v>10969295.888599999</v>
      </c>
      <c r="T118" s="118">
        <v>36444649.745999999</v>
      </c>
      <c r="U118" s="119">
        <f t="shared" si="9"/>
        <v>139790986.27669999</v>
      </c>
    </row>
    <row r="119" spans="1:21" ht="24.95" customHeight="1" x14ac:dyDescent="0.2">
      <c r="A119" s="163"/>
      <c r="B119" s="160"/>
      <c r="C119" s="116">
        <v>18</v>
      </c>
      <c r="D119" s="116" t="s">
        <v>185</v>
      </c>
      <c r="E119" s="118">
        <v>161056752.65090001</v>
      </c>
      <c r="F119" s="118">
        <v>0</v>
      </c>
      <c r="G119" s="118">
        <v>16467097.2391</v>
      </c>
      <c r="H119" s="118">
        <v>21080039.187100001</v>
      </c>
      <c r="I119" s="118">
        <v>59532708.8543</v>
      </c>
      <c r="J119" s="119">
        <f t="shared" si="8"/>
        <v>258136597.9314</v>
      </c>
      <c r="K119" s="114"/>
      <c r="L119" s="168"/>
      <c r="M119" s="160"/>
      <c r="N119" s="120">
        <v>13</v>
      </c>
      <c r="O119" s="116" t="s">
        <v>567</v>
      </c>
      <c r="P119" s="118">
        <v>70123693.411799997</v>
      </c>
      <c r="Q119" s="118">
        <v>0</v>
      </c>
      <c r="R119" s="118">
        <v>7169731.5335999997</v>
      </c>
      <c r="S119" s="118">
        <v>9178194.523</v>
      </c>
      <c r="T119" s="118">
        <v>33563759.2817</v>
      </c>
      <c r="U119" s="119">
        <f t="shared" si="9"/>
        <v>120035378.7501</v>
      </c>
    </row>
    <row r="120" spans="1:21" ht="24.95" customHeight="1" x14ac:dyDescent="0.2">
      <c r="A120" s="163"/>
      <c r="B120" s="160"/>
      <c r="C120" s="116">
        <v>19</v>
      </c>
      <c r="D120" s="116" t="s">
        <v>186</v>
      </c>
      <c r="E120" s="118">
        <v>89637422.3785</v>
      </c>
      <c r="F120" s="118">
        <v>0</v>
      </c>
      <c r="G120" s="118">
        <v>9164894.5249000005</v>
      </c>
      <c r="H120" s="118">
        <v>11732264.2191</v>
      </c>
      <c r="I120" s="118">
        <v>38350996.541299999</v>
      </c>
      <c r="J120" s="119">
        <f t="shared" si="8"/>
        <v>148885577.6638</v>
      </c>
      <c r="K120" s="114"/>
      <c r="L120" s="168"/>
      <c r="M120" s="160"/>
      <c r="N120" s="120">
        <v>14</v>
      </c>
      <c r="O120" s="116" t="s">
        <v>568</v>
      </c>
      <c r="P120" s="118">
        <v>69826335.208700001</v>
      </c>
      <c r="Q120" s="118">
        <v>0</v>
      </c>
      <c r="R120" s="118">
        <v>7139328.4219000004</v>
      </c>
      <c r="S120" s="118">
        <v>9139274.5616999995</v>
      </c>
      <c r="T120" s="118">
        <v>33754200.9256</v>
      </c>
      <c r="U120" s="119">
        <f t="shared" si="9"/>
        <v>119859139.11790001</v>
      </c>
    </row>
    <row r="121" spans="1:21" ht="24.95" customHeight="1" x14ac:dyDescent="0.2">
      <c r="A121" s="163"/>
      <c r="B121" s="161"/>
      <c r="C121" s="116">
        <v>20</v>
      </c>
      <c r="D121" s="116" t="s">
        <v>187</v>
      </c>
      <c r="E121" s="118">
        <v>100301652.0784</v>
      </c>
      <c r="F121" s="118">
        <v>0</v>
      </c>
      <c r="G121" s="118">
        <v>10255248.729599999</v>
      </c>
      <c r="H121" s="118">
        <v>13128060.2741</v>
      </c>
      <c r="I121" s="118">
        <v>45247608.351000004</v>
      </c>
      <c r="J121" s="119">
        <f t="shared" si="8"/>
        <v>168932569.43310001</v>
      </c>
      <c r="K121" s="114"/>
      <c r="L121" s="168"/>
      <c r="M121" s="160"/>
      <c r="N121" s="120">
        <v>15</v>
      </c>
      <c r="O121" s="116" t="s">
        <v>569</v>
      </c>
      <c r="P121" s="118">
        <v>79730058.740199998</v>
      </c>
      <c r="Q121" s="118">
        <v>0</v>
      </c>
      <c r="R121" s="118">
        <v>8151925.3837000001</v>
      </c>
      <c r="S121" s="118">
        <v>10435531.1713</v>
      </c>
      <c r="T121" s="118">
        <v>36856179.8486</v>
      </c>
      <c r="U121" s="119">
        <f t="shared" si="9"/>
        <v>135173695.14379999</v>
      </c>
    </row>
    <row r="122" spans="1:21" ht="24.95" customHeight="1" x14ac:dyDescent="0.2">
      <c r="A122" s="116"/>
      <c r="B122" s="164" t="s">
        <v>862</v>
      </c>
      <c r="C122" s="165"/>
      <c r="D122" s="166"/>
      <c r="E122" s="121">
        <f>SUM(E102:E121)</f>
        <v>2351483956.7062006</v>
      </c>
      <c r="F122" s="121">
        <f t="shared" ref="F122:I122" si="18">SUM(F102:F121)</f>
        <v>0</v>
      </c>
      <c r="G122" s="121">
        <f t="shared" ref="G122" si="19">SUM(G102:G121)</f>
        <v>240425280.74060005</v>
      </c>
      <c r="H122" s="121">
        <f t="shared" si="18"/>
        <v>307775819.01640004</v>
      </c>
      <c r="I122" s="121">
        <f t="shared" si="18"/>
        <v>978407908.67570007</v>
      </c>
      <c r="J122" s="127">
        <f t="shared" si="8"/>
        <v>3878092965.1389008</v>
      </c>
      <c r="K122" s="114"/>
      <c r="L122" s="169"/>
      <c r="M122" s="161"/>
      <c r="N122" s="120">
        <v>16</v>
      </c>
      <c r="O122" s="116" t="s">
        <v>570</v>
      </c>
      <c r="P122" s="118">
        <v>96500960.845699996</v>
      </c>
      <c r="Q122" s="118">
        <v>0</v>
      </c>
      <c r="R122" s="118">
        <v>9866650.6045999993</v>
      </c>
      <c r="S122" s="118">
        <v>12630603.8259</v>
      </c>
      <c r="T122" s="118">
        <v>38479652.172600001</v>
      </c>
      <c r="U122" s="119">
        <f t="shared" si="9"/>
        <v>157477867.4488</v>
      </c>
    </row>
    <row r="123" spans="1:21" ht="24.95" customHeight="1" x14ac:dyDescent="0.2">
      <c r="A123" s="163">
        <v>6</v>
      </c>
      <c r="B123" s="159" t="s">
        <v>47</v>
      </c>
      <c r="C123" s="116">
        <v>1</v>
      </c>
      <c r="D123" s="116" t="s">
        <v>188</v>
      </c>
      <c r="E123" s="118">
        <v>113899973.84540001</v>
      </c>
      <c r="F123" s="118">
        <v>0</v>
      </c>
      <c r="G123" s="118">
        <v>11645596.437100001</v>
      </c>
      <c r="H123" s="118">
        <v>14907887.266799999</v>
      </c>
      <c r="I123" s="118">
        <v>46077566.513899997</v>
      </c>
      <c r="J123" s="119">
        <f t="shared" si="8"/>
        <v>186531024.0632</v>
      </c>
      <c r="K123" s="114"/>
      <c r="L123" s="115"/>
      <c r="M123" s="164" t="s">
        <v>880</v>
      </c>
      <c r="N123" s="165"/>
      <c r="O123" s="166"/>
      <c r="P123" s="121">
        <f>SUM(P107:P122)</f>
        <v>1580383728.0901999</v>
      </c>
      <c r="Q123" s="121">
        <f t="shared" ref="Q123:T123" si="20">SUM(Q107:Q122)</f>
        <v>0</v>
      </c>
      <c r="R123" s="121">
        <f t="shared" ref="R123" si="21">SUM(R107:R122)</f>
        <v>161584858.11510003</v>
      </c>
      <c r="S123" s="121">
        <f t="shared" si="20"/>
        <v>206849761.77959996</v>
      </c>
      <c r="T123" s="121">
        <f t="shared" si="20"/>
        <v>667263269.62860012</v>
      </c>
      <c r="U123" s="127">
        <f t="shared" si="9"/>
        <v>2616081617.6134996</v>
      </c>
    </row>
    <row r="124" spans="1:21" ht="24.95" customHeight="1" x14ac:dyDescent="0.2">
      <c r="A124" s="163"/>
      <c r="B124" s="160"/>
      <c r="C124" s="116">
        <v>2</v>
      </c>
      <c r="D124" s="116" t="s">
        <v>189</v>
      </c>
      <c r="E124" s="118">
        <v>130757760.514</v>
      </c>
      <c r="F124" s="118">
        <v>0</v>
      </c>
      <c r="G124" s="118">
        <v>13369205.089</v>
      </c>
      <c r="H124" s="118">
        <v>17114331.875500001</v>
      </c>
      <c r="I124" s="118">
        <v>53735495.532300003</v>
      </c>
      <c r="J124" s="119">
        <f t="shared" si="8"/>
        <v>214976793.01079997</v>
      </c>
      <c r="K124" s="114"/>
      <c r="L124" s="167">
        <v>24</v>
      </c>
      <c r="M124" s="159" t="s">
        <v>65</v>
      </c>
      <c r="N124" s="120">
        <v>1</v>
      </c>
      <c r="O124" s="116" t="s">
        <v>571</v>
      </c>
      <c r="P124" s="118">
        <v>135420992.4161</v>
      </c>
      <c r="Q124" s="118">
        <v>0</v>
      </c>
      <c r="R124" s="118">
        <v>13845992.8791</v>
      </c>
      <c r="S124" s="118">
        <v>17724682.634599999</v>
      </c>
      <c r="T124" s="118">
        <v>342734402.94190001</v>
      </c>
      <c r="U124" s="119">
        <f t="shared" si="9"/>
        <v>509726070.87169999</v>
      </c>
    </row>
    <row r="125" spans="1:21" ht="24.95" customHeight="1" x14ac:dyDescent="0.2">
      <c r="A125" s="163"/>
      <c r="B125" s="160"/>
      <c r="C125" s="116">
        <v>3</v>
      </c>
      <c r="D125" s="116" t="s">
        <v>190</v>
      </c>
      <c r="E125" s="118">
        <v>87019428.512799993</v>
      </c>
      <c r="F125" s="118">
        <v>0</v>
      </c>
      <c r="G125" s="118">
        <v>8897220.1875</v>
      </c>
      <c r="H125" s="118">
        <v>11389606.041999999</v>
      </c>
      <c r="I125" s="118">
        <v>36393083.164499998</v>
      </c>
      <c r="J125" s="119">
        <f t="shared" si="8"/>
        <v>143699337.90679997</v>
      </c>
      <c r="K125" s="114"/>
      <c r="L125" s="168"/>
      <c r="M125" s="160"/>
      <c r="N125" s="120">
        <v>2</v>
      </c>
      <c r="O125" s="116" t="s">
        <v>572</v>
      </c>
      <c r="P125" s="118">
        <v>174065787.3017</v>
      </c>
      <c r="Q125" s="118">
        <v>0</v>
      </c>
      <c r="R125" s="118">
        <v>17797193.8358</v>
      </c>
      <c r="S125" s="118">
        <v>22782736.874200001</v>
      </c>
      <c r="T125" s="118">
        <v>362880953.92690003</v>
      </c>
      <c r="U125" s="119">
        <f t="shared" si="9"/>
        <v>577526671.93860006</v>
      </c>
    </row>
    <row r="126" spans="1:21" ht="24.95" customHeight="1" x14ac:dyDescent="0.2">
      <c r="A126" s="163"/>
      <c r="B126" s="160"/>
      <c r="C126" s="116">
        <v>4</v>
      </c>
      <c r="D126" s="116" t="s">
        <v>191</v>
      </c>
      <c r="E126" s="118">
        <v>107298886.6612</v>
      </c>
      <c r="F126" s="118">
        <v>0</v>
      </c>
      <c r="G126" s="118">
        <v>10970674.443700001</v>
      </c>
      <c r="H126" s="118">
        <v>14043898.8017</v>
      </c>
      <c r="I126" s="118">
        <v>41213800.170199998</v>
      </c>
      <c r="J126" s="119">
        <f t="shared" si="8"/>
        <v>173527260.07679999</v>
      </c>
      <c r="K126" s="114"/>
      <c r="L126" s="168"/>
      <c r="M126" s="160"/>
      <c r="N126" s="120">
        <v>3</v>
      </c>
      <c r="O126" s="116" t="s">
        <v>573</v>
      </c>
      <c r="P126" s="118">
        <v>280714275.62370002</v>
      </c>
      <c r="Q126" s="118">
        <v>0</v>
      </c>
      <c r="R126" s="118">
        <v>28701368.9089</v>
      </c>
      <c r="S126" s="118">
        <v>36741507.779899999</v>
      </c>
      <c r="T126" s="118">
        <v>416230587.60759997</v>
      </c>
      <c r="U126" s="119">
        <f t="shared" si="9"/>
        <v>762387739.92009997</v>
      </c>
    </row>
    <row r="127" spans="1:21" ht="24.95" customHeight="1" x14ac:dyDescent="0.2">
      <c r="A127" s="163"/>
      <c r="B127" s="160"/>
      <c r="C127" s="116">
        <v>5</v>
      </c>
      <c r="D127" s="116" t="s">
        <v>192</v>
      </c>
      <c r="E127" s="118">
        <v>112761775.124</v>
      </c>
      <c r="F127" s="118">
        <v>0</v>
      </c>
      <c r="G127" s="118">
        <v>11529222.372</v>
      </c>
      <c r="H127" s="118">
        <v>14758913.2358</v>
      </c>
      <c r="I127" s="118">
        <v>45617145.305100001</v>
      </c>
      <c r="J127" s="119">
        <f t="shared" si="8"/>
        <v>184667056.03689998</v>
      </c>
      <c r="K127" s="114"/>
      <c r="L127" s="168"/>
      <c r="M127" s="160"/>
      <c r="N127" s="120">
        <v>4</v>
      </c>
      <c r="O127" s="116" t="s">
        <v>574</v>
      </c>
      <c r="P127" s="118">
        <v>109715351.6234</v>
      </c>
      <c r="Q127" s="118">
        <v>0</v>
      </c>
      <c r="R127" s="118">
        <v>11217743.6467</v>
      </c>
      <c r="S127" s="118">
        <v>14360179.7105</v>
      </c>
      <c r="T127" s="118">
        <v>329992787.47479999</v>
      </c>
      <c r="U127" s="119">
        <f t="shared" si="9"/>
        <v>465286062.45539999</v>
      </c>
    </row>
    <row r="128" spans="1:21" ht="24.95" customHeight="1" x14ac:dyDescent="0.2">
      <c r="A128" s="163"/>
      <c r="B128" s="160"/>
      <c r="C128" s="116">
        <v>6</v>
      </c>
      <c r="D128" s="116" t="s">
        <v>193</v>
      </c>
      <c r="E128" s="118">
        <v>110862329.4444</v>
      </c>
      <c r="F128" s="118">
        <v>0</v>
      </c>
      <c r="G128" s="118">
        <v>11335015.322699999</v>
      </c>
      <c r="H128" s="118">
        <v>14510302.8007</v>
      </c>
      <c r="I128" s="118">
        <v>46266030.943899997</v>
      </c>
      <c r="J128" s="119">
        <f t="shared" si="8"/>
        <v>182973678.51169997</v>
      </c>
      <c r="K128" s="114"/>
      <c r="L128" s="168"/>
      <c r="M128" s="160"/>
      <c r="N128" s="120">
        <v>5</v>
      </c>
      <c r="O128" s="116" t="s">
        <v>575</v>
      </c>
      <c r="P128" s="118">
        <v>92242750.1972</v>
      </c>
      <c r="Q128" s="118">
        <v>0</v>
      </c>
      <c r="R128" s="118">
        <v>9431273.8342000004</v>
      </c>
      <c r="S128" s="118">
        <v>12073264.5908</v>
      </c>
      <c r="T128" s="118">
        <v>320933193.57789999</v>
      </c>
      <c r="U128" s="119">
        <f t="shared" si="9"/>
        <v>434680482.2001</v>
      </c>
    </row>
    <row r="129" spans="1:21" ht="24.95" customHeight="1" x14ac:dyDescent="0.2">
      <c r="A129" s="163"/>
      <c r="B129" s="160"/>
      <c r="C129" s="116">
        <v>7</v>
      </c>
      <c r="D129" s="116" t="s">
        <v>194</v>
      </c>
      <c r="E129" s="118">
        <v>153163891.37450001</v>
      </c>
      <c r="F129" s="118">
        <v>0</v>
      </c>
      <c r="G129" s="118">
        <v>15660099.010299999</v>
      </c>
      <c r="H129" s="118">
        <v>20046975.858399998</v>
      </c>
      <c r="I129" s="118">
        <v>58153310.2777</v>
      </c>
      <c r="J129" s="119">
        <f t="shared" si="8"/>
        <v>247024276.52090001</v>
      </c>
      <c r="K129" s="114"/>
      <c r="L129" s="168"/>
      <c r="M129" s="160"/>
      <c r="N129" s="120">
        <v>6</v>
      </c>
      <c r="O129" s="116" t="s">
        <v>576</v>
      </c>
      <c r="P129" s="118">
        <v>103123991.5731</v>
      </c>
      <c r="Q129" s="118">
        <v>0</v>
      </c>
      <c r="R129" s="118">
        <v>10543816.195</v>
      </c>
      <c r="S129" s="118">
        <v>13497464.388900001</v>
      </c>
      <c r="T129" s="118">
        <v>323065978.21700001</v>
      </c>
      <c r="U129" s="119">
        <f t="shared" si="9"/>
        <v>450231250.37400001</v>
      </c>
    </row>
    <row r="130" spans="1:21" ht="24.95" customHeight="1" x14ac:dyDescent="0.2">
      <c r="A130" s="163"/>
      <c r="B130" s="161"/>
      <c r="C130" s="116">
        <v>8</v>
      </c>
      <c r="D130" s="116" t="s">
        <v>195</v>
      </c>
      <c r="E130" s="118">
        <v>141375997.05360001</v>
      </c>
      <c r="F130" s="118">
        <v>0</v>
      </c>
      <c r="G130" s="118">
        <v>14454856.765900001</v>
      </c>
      <c r="H130" s="118">
        <v>18504108.079599999</v>
      </c>
      <c r="I130" s="118">
        <v>61202803.160099998</v>
      </c>
      <c r="J130" s="119">
        <f t="shared" si="8"/>
        <v>235537765.05920005</v>
      </c>
      <c r="K130" s="114"/>
      <c r="L130" s="168"/>
      <c r="M130" s="160"/>
      <c r="N130" s="120">
        <v>7</v>
      </c>
      <c r="O130" s="116" t="s">
        <v>577</v>
      </c>
      <c r="P130" s="118">
        <v>94683579.318599999</v>
      </c>
      <c r="Q130" s="118">
        <v>0</v>
      </c>
      <c r="R130" s="118">
        <v>9680834.1279000007</v>
      </c>
      <c r="S130" s="118">
        <v>12392734.421599999</v>
      </c>
      <c r="T130" s="118">
        <v>317701976.76730001</v>
      </c>
      <c r="U130" s="119">
        <f t="shared" si="9"/>
        <v>434459124.6354</v>
      </c>
    </row>
    <row r="131" spans="1:21" ht="24.95" customHeight="1" x14ac:dyDescent="0.2">
      <c r="A131" s="116"/>
      <c r="B131" s="164" t="s">
        <v>863</v>
      </c>
      <c r="C131" s="165"/>
      <c r="D131" s="166"/>
      <c r="E131" s="121">
        <f>SUM(E123:E130)</f>
        <v>957140042.52990007</v>
      </c>
      <c r="F131" s="121">
        <f t="shared" ref="F131:K131" si="22">SUM(F123:F130)</f>
        <v>0</v>
      </c>
      <c r="G131" s="121">
        <f t="shared" ref="G131" si="23">SUM(G123:G130)</f>
        <v>97861889.628199995</v>
      </c>
      <c r="H131" s="121">
        <f t="shared" si="22"/>
        <v>125276023.9605</v>
      </c>
      <c r="I131" s="121">
        <f t="shared" si="22"/>
        <v>388659235.06769997</v>
      </c>
      <c r="J131" s="127">
        <f t="shared" si="8"/>
        <v>1568937191.1863</v>
      </c>
      <c r="K131" s="121">
        <f t="shared" si="22"/>
        <v>0</v>
      </c>
      <c r="L131" s="168"/>
      <c r="M131" s="160"/>
      <c r="N131" s="120">
        <v>8</v>
      </c>
      <c r="O131" s="116" t="s">
        <v>578</v>
      </c>
      <c r="P131" s="118">
        <v>114225665.5624</v>
      </c>
      <c r="Q131" s="118">
        <v>0</v>
      </c>
      <c r="R131" s="118">
        <v>11678896.4825</v>
      </c>
      <c r="S131" s="118">
        <v>14950515.6822</v>
      </c>
      <c r="T131" s="118">
        <v>327262345.0104</v>
      </c>
      <c r="U131" s="119">
        <f t="shared" si="9"/>
        <v>468117422.73750001</v>
      </c>
    </row>
    <row r="132" spans="1:21" ht="24.95" customHeight="1" x14ac:dyDescent="0.2">
      <c r="A132" s="163">
        <v>7</v>
      </c>
      <c r="B132" s="159" t="s">
        <v>48</v>
      </c>
      <c r="C132" s="116">
        <v>1</v>
      </c>
      <c r="D132" s="116" t="s">
        <v>196</v>
      </c>
      <c r="E132" s="118">
        <v>112651007.2498</v>
      </c>
      <c r="F132" s="118">
        <v>0</v>
      </c>
      <c r="G132" s="118">
        <v>11517897.0141</v>
      </c>
      <c r="H132" s="118">
        <v>14744415.2959</v>
      </c>
      <c r="I132" s="118">
        <v>43233291.103500001</v>
      </c>
      <c r="J132" s="119">
        <f t="shared" si="8"/>
        <v>182146610.66330001</v>
      </c>
      <c r="K132" s="114"/>
      <c r="L132" s="168"/>
      <c r="M132" s="160"/>
      <c r="N132" s="120">
        <v>9</v>
      </c>
      <c r="O132" s="116" t="s">
        <v>579</v>
      </c>
      <c r="P132" s="118">
        <v>76272654.454300001</v>
      </c>
      <c r="Q132" s="118">
        <v>0</v>
      </c>
      <c r="R132" s="118">
        <v>7798426.3119000001</v>
      </c>
      <c r="S132" s="118">
        <v>9983006.1040000003</v>
      </c>
      <c r="T132" s="118">
        <v>311956552.78960001</v>
      </c>
      <c r="U132" s="119">
        <f t="shared" si="9"/>
        <v>406010639.65980005</v>
      </c>
    </row>
    <row r="133" spans="1:21" ht="24.95" customHeight="1" x14ac:dyDescent="0.2">
      <c r="A133" s="163"/>
      <c r="B133" s="160"/>
      <c r="C133" s="116">
        <v>2</v>
      </c>
      <c r="D133" s="116" t="s">
        <v>197</v>
      </c>
      <c r="E133" s="118">
        <v>99397468.918300003</v>
      </c>
      <c r="F133" s="118">
        <v>0</v>
      </c>
      <c r="G133" s="118">
        <v>10162801.367000001</v>
      </c>
      <c r="H133" s="118">
        <v>13009715.553099999</v>
      </c>
      <c r="I133" s="118">
        <v>37539005.066100001</v>
      </c>
      <c r="J133" s="119">
        <f t="shared" si="8"/>
        <v>160108990.90450001</v>
      </c>
      <c r="K133" s="114"/>
      <c r="L133" s="168"/>
      <c r="M133" s="160"/>
      <c r="N133" s="120">
        <v>10</v>
      </c>
      <c r="O133" s="116" t="s">
        <v>580</v>
      </c>
      <c r="P133" s="118">
        <v>130052555.1717</v>
      </c>
      <c r="Q133" s="118">
        <v>0</v>
      </c>
      <c r="R133" s="118">
        <v>13297102.0274</v>
      </c>
      <c r="S133" s="118">
        <v>17022030.522</v>
      </c>
      <c r="T133" s="118">
        <v>339852973.2374</v>
      </c>
      <c r="U133" s="119">
        <f t="shared" si="9"/>
        <v>500224660.95849997</v>
      </c>
    </row>
    <row r="134" spans="1:21" ht="24.95" customHeight="1" x14ac:dyDescent="0.2">
      <c r="A134" s="163"/>
      <c r="B134" s="160"/>
      <c r="C134" s="116">
        <v>3</v>
      </c>
      <c r="D134" s="116" t="s">
        <v>198</v>
      </c>
      <c r="E134" s="118">
        <v>96246301.484500006</v>
      </c>
      <c r="F134" s="118">
        <v>0</v>
      </c>
      <c r="G134" s="118">
        <v>9840613.1961000003</v>
      </c>
      <c r="H134" s="118">
        <v>12597272.536</v>
      </c>
      <c r="I134" s="118">
        <v>35853160.632200003</v>
      </c>
      <c r="J134" s="119">
        <f t="shared" si="8"/>
        <v>154537347.8488</v>
      </c>
      <c r="K134" s="114"/>
      <c r="L134" s="168"/>
      <c r="M134" s="160"/>
      <c r="N134" s="120">
        <v>11</v>
      </c>
      <c r="O134" s="116" t="s">
        <v>581</v>
      </c>
      <c r="P134" s="118">
        <v>112424000.2573</v>
      </c>
      <c r="Q134" s="118">
        <v>0</v>
      </c>
      <c r="R134" s="118">
        <v>11494686.896199999</v>
      </c>
      <c r="S134" s="118">
        <v>14714703.3079</v>
      </c>
      <c r="T134" s="118">
        <v>329546116.88959998</v>
      </c>
      <c r="U134" s="119">
        <f t="shared" si="9"/>
        <v>468179507.35099995</v>
      </c>
    </row>
    <row r="135" spans="1:21" ht="24.95" customHeight="1" x14ac:dyDescent="0.2">
      <c r="A135" s="163"/>
      <c r="B135" s="160"/>
      <c r="C135" s="116">
        <v>4</v>
      </c>
      <c r="D135" s="116" t="s">
        <v>199</v>
      </c>
      <c r="E135" s="118">
        <v>114098732.35609999</v>
      </c>
      <c r="F135" s="118">
        <v>0</v>
      </c>
      <c r="G135" s="118">
        <v>11665918.315400001</v>
      </c>
      <c r="H135" s="118">
        <v>14933901.9301</v>
      </c>
      <c r="I135" s="118">
        <v>45465655.422399998</v>
      </c>
      <c r="J135" s="119">
        <f t="shared" si="8"/>
        <v>186164208.02399999</v>
      </c>
      <c r="K135" s="114"/>
      <c r="L135" s="168"/>
      <c r="M135" s="160"/>
      <c r="N135" s="120">
        <v>12</v>
      </c>
      <c r="O135" s="116" t="s">
        <v>582</v>
      </c>
      <c r="P135" s="118">
        <v>154577424.2098</v>
      </c>
      <c r="Q135" s="118">
        <v>0</v>
      </c>
      <c r="R135" s="118">
        <v>15804624.354699999</v>
      </c>
      <c r="S135" s="118">
        <v>20231987.2104</v>
      </c>
      <c r="T135" s="118">
        <v>349536018.61309999</v>
      </c>
      <c r="U135" s="119">
        <f t="shared" si="9"/>
        <v>540150054.38800001</v>
      </c>
    </row>
    <row r="136" spans="1:21" ht="24.95" customHeight="1" x14ac:dyDescent="0.2">
      <c r="A136" s="163"/>
      <c r="B136" s="160"/>
      <c r="C136" s="116">
        <v>5</v>
      </c>
      <c r="D136" s="116" t="s">
        <v>200</v>
      </c>
      <c r="E136" s="118">
        <v>148082389.96129999</v>
      </c>
      <c r="F136" s="118">
        <v>0</v>
      </c>
      <c r="G136" s="118">
        <v>15140545.6447</v>
      </c>
      <c r="H136" s="118">
        <v>19381879.566799998</v>
      </c>
      <c r="I136" s="118">
        <v>59415348.556699999</v>
      </c>
      <c r="J136" s="119">
        <f t="shared" si="8"/>
        <v>242020163.72949997</v>
      </c>
      <c r="K136" s="114"/>
      <c r="L136" s="168"/>
      <c r="M136" s="160"/>
      <c r="N136" s="120">
        <v>13</v>
      </c>
      <c r="O136" s="116" t="s">
        <v>583</v>
      </c>
      <c r="P136" s="118">
        <v>167242785.04120001</v>
      </c>
      <c r="Q136" s="118">
        <v>0</v>
      </c>
      <c r="R136" s="118">
        <v>17099582.342799999</v>
      </c>
      <c r="S136" s="118">
        <v>21889702.8805</v>
      </c>
      <c r="T136" s="118">
        <v>361199243.6674</v>
      </c>
      <c r="U136" s="119">
        <f t="shared" si="9"/>
        <v>567431313.93190002</v>
      </c>
    </row>
    <row r="137" spans="1:21" ht="24.95" customHeight="1" x14ac:dyDescent="0.2">
      <c r="A137" s="163"/>
      <c r="B137" s="160"/>
      <c r="C137" s="116">
        <v>6</v>
      </c>
      <c r="D137" s="116" t="s">
        <v>201</v>
      </c>
      <c r="E137" s="118">
        <v>120985168.605</v>
      </c>
      <c r="F137" s="118">
        <v>0</v>
      </c>
      <c r="G137" s="118">
        <v>12370015.557399999</v>
      </c>
      <c r="H137" s="118">
        <v>15835238.530999999</v>
      </c>
      <c r="I137" s="118">
        <v>44376210.5867</v>
      </c>
      <c r="J137" s="119">
        <f t="shared" ref="J137:J200" si="24">E137+F137+G137+H137+I137</f>
        <v>193566633.28009999</v>
      </c>
      <c r="K137" s="114"/>
      <c r="L137" s="168"/>
      <c r="M137" s="160"/>
      <c r="N137" s="120">
        <v>14</v>
      </c>
      <c r="O137" s="116" t="s">
        <v>584</v>
      </c>
      <c r="P137" s="118">
        <v>90029377.081799999</v>
      </c>
      <c r="Q137" s="118">
        <v>0</v>
      </c>
      <c r="R137" s="118">
        <v>9204969.5673999991</v>
      </c>
      <c r="S137" s="118">
        <v>11783565.5174</v>
      </c>
      <c r="T137" s="118">
        <v>320220947.22219998</v>
      </c>
      <c r="U137" s="119">
        <f t="shared" ref="U137:U200" si="25">P137+Q137+R137+S137+T137</f>
        <v>431238859.38879997</v>
      </c>
    </row>
    <row r="138" spans="1:21" ht="24.95" customHeight="1" x14ac:dyDescent="0.2">
      <c r="A138" s="163"/>
      <c r="B138" s="160"/>
      <c r="C138" s="116">
        <v>7</v>
      </c>
      <c r="D138" s="116" t="s">
        <v>202</v>
      </c>
      <c r="E138" s="118">
        <v>114765726.2017</v>
      </c>
      <c r="F138" s="118">
        <v>0</v>
      </c>
      <c r="G138" s="118">
        <v>11734114.4781</v>
      </c>
      <c r="H138" s="118">
        <v>15021201.9419</v>
      </c>
      <c r="I138" s="118">
        <v>41864070.506899998</v>
      </c>
      <c r="J138" s="119">
        <f t="shared" si="24"/>
        <v>183385113.1286</v>
      </c>
      <c r="K138" s="114"/>
      <c r="L138" s="168"/>
      <c r="M138" s="160"/>
      <c r="N138" s="120">
        <v>15</v>
      </c>
      <c r="O138" s="116" t="s">
        <v>585</v>
      </c>
      <c r="P138" s="118">
        <v>108634902.3634</v>
      </c>
      <c r="Q138" s="118">
        <v>0</v>
      </c>
      <c r="R138" s="118">
        <v>11107274.121300001</v>
      </c>
      <c r="S138" s="118">
        <v>14218764.263</v>
      </c>
      <c r="T138" s="118">
        <v>329952703.95749998</v>
      </c>
      <c r="U138" s="119">
        <f t="shared" si="25"/>
        <v>463913644.70519996</v>
      </c>
    </row>
    <row r="139" spans="1:21" ht="24.95" customHeight="1" x14ac:dyDescent="0.2">
      <c r="A139" s="163"/>
      <c r="B139" s="160"/>
      <c r="C139" s="116">
        <v>8</v>
      </c>
      <c r="D139" s="116" t="s">
        <v>203</v>
      </c>
      <c r="E139" s="118">
        <v>98624213.948100001</v>
      </c>
      <c r="F139" s="118">
        <v>0</v>
      </c>
      <c r="G139" s="118">
        <v>10083740.6348</v>
      </c>
      <c r="H139" s="118">
        <v>12908507.470799999</v>
      </c>
      <c r="I139" s="118">
        <v>38134146.437299997</v>
      </c>
      <c r="J139" s="119">
        <f t="shared" si="24"/>
        <v>159750608.491</v>
      </c>
      <c r="K139" s="114"/>
      <c r="L139" s="168"/>
      <c r="M139" s="160"/>
      <c r="N139" s="120">
        <v>16</v>
      </c>
      <c r="O139" s="116" t="s">
        <v>586</v>
      </c>
      <c r="P139" s="118">
        <v>162634610.5643</v>
      </c>
      <c r="Q139" s="118">
        <v>0</v>
      </c>
      <c r="R139" s="118">
        <v>16628423.8477</v>
      </c>
      <c r="S139" s="118">
        <v>21286558.355700001</v>
      </c>
      <c r="T139" s="118">
        <v>358288784.86860001</v>
      </c>
      <c r="U139" s="119">
        <f t="shared" si="25"/>
        <v>558838377.63630009</v>
      </c>
    </row>
    <row r="140" spans="1:21" ht="24.95" customHeight="1" x14ac:dyDescent="0.2">
      <c r="A140" s="163"/>
      <c r="B140" s="160"/>
      <c r="C140" s="116">
        <v>9</v>
      </c>
      <c r="D140" s="116" t="s">
        <v>204</v>
      </c>
      <c r="E140" s="118">
        <v>124587819.2281</v>
      </c>
      <c r="F140" s="118">
        <v>0</v>
      </c>
      <c r="G140" s="118">
        <v>12738365.2052</v>
      </c>
      <c r="H140" s="118">
        <v>16306774.278899999</v>
      </c>
      <c r="I140" s="118">
        <v>47352726.303099997</v>
      </c>
      <c r="J140" s="119">
        <f t="shared" si="24"/>
        <v>200985685.01529998</v>
      </c>
      <c r="K140" s="114"/>
      <c r="L140" s="168"/>
      <c r="M140" s="160"/>
      <c r="N140" s="120">
        <v>17</v>
      </c>
      <c r="O140" s="116" t="s">
        <v>587</v>
      </c>
      <c r="P140" s="118">
        <v>157807453.33590001</v>
      </c>
      <c r="Q140" s="118">
        <v>0</v>
      </c>
      <c r="R140" s="118">
        <v>16134875.6657</v>
      </c>
      <c r="S140" s="118">
        <v>20654752.1019</v>
      </c>
      <c r="T140" s="118">
        <v>355148789.51550001</v>
      </c>
      <c r="U140" s="119">
        <f t="shared" si="25"/>
        <v>549745870.61899996</v>
      </c>
    </row>
    <row r="141" spans="1:21" ht="24.95" customHeight="1" x14ac:dyDescent="0.2">
      <c r="A141" s="163"/>
      <c r="B141" s="160"/>
      <c r="C141" s="116">
        <v>10</v>
      </c>
      <c r="D141" s="116" t="s">
        <v>205</v>
      </c>
      <c r="E141" s="118">
        <v>117874200.8318</v>
      </c>
      <c r="F141" s="118">
        <v>0</v>
      </c>
      <c r="G141" s="118">
        <v>12051937.563200001</v>
      </c>
      <c r="H141" s="118">
        <v>15428057.0779</v>
      </c>
      <c r="I141" s="118">
        <v>47438465.485799998</v>
      </c>
      <c r="J141" s="119">
        <f t="shared" si="24"/>
        <v>192792660.9587</v>
      </c>
      <c r="K141" s="114"/>
      <c r="L141" s="168"/>
      <c r="M141" s="160"/>
      <c r="N141" s="120">
        <v>18</v>
      </c>
      <c r="O141" s="116" t="s">
        <v>588</v>
      </c>
      <c r="P141" s="118">
        <v>161134607.00920001</v>
      </c>
      <c r="Q141" s="118">
        <v>0</v>
      </c>
      <c r="R141" s="118">
        <v>16475057.385299999</v>
      </c>
      <c r="S141" s="118">
        <v>21090229.215799998</v>
      </c>
      <c r="T141" s="118">
        <v>357255241.26099998</v>
      </c>
      <c r="U141" s="119">
        <f t="shared" si="25"/>
        <v>555955134.87129998</v>
      </c>
    </row>
    <row r="142" spans="1:21" ht="24.95" customHeight="1" x14ac:dyDescent="0.2">
      <c r="A142" s="163"/>
      <c r="B142" s="160"/>
      <c r="C142" s="116">
        <v>11</v>
      </c>
      <c r="D142" s="116" t="s">
        <v>206</v>
      </c>
      <c r="E142" s="118">
        <v>134958093.07260001</v>
      </c>
      <c r="F142" s="118">
        <v>0</v>
      </c>
      <c r="G142" s="118">
        <v>13798664.168099999</v>
      </c>
      <c r="H142" s="118">
        <v>17664095.691500001</v>
      </c>
      <c r="I142" s="118">
        <v>49507799.534900002</v>
      </c>
      <c r="J142" s="119">
        <f t="shared" si="24"/>
        <v>215928652.46710002</v>
      </c>
      <c r="K142" s="114"/>
      <c r="L142" s="168"/>
      <c r="M142" s="160"/>
      <c r="N142" s="120">
        <v>19</v>
      </c>
      <c r="O142" s="116" t="s">
        <v>589</v>
      </c>
      <c r="P142" s="118">
        <v>124622551.6875</v>
      </c>
      <c r="Q142" s="118">
        <v>0</v>
      </c>
      <c r="R142" s="118">
        <v>12741916.393100001</v>
      </c>
      <c r="S142" s="118">
        <v>16311320.264</v>
      </c>
      <c r="T142" s="118">
        <v>337587715.26980001</v>
      </c>
      <c r="U142" s="119">
        <f t="shared" si="25"/>
        <v>491263503.61440003</v>
      </c>
    </row>
    <row r="143" spans="1:21" ht="24.95" customHeight="1" x14ac:dyDescent="0.2">
      <c r="A143" s="163"/>
      <c r="B143" s="160"/>
      <c r="C143" s="116">
        <v>12</v>
      </c>
      <c r="D143" s="116" t="s">
        <v>207</v>
      </c>
      <c r="E143" s="118">
        <v>103639866.3133</v>
      </c>
      <c r="F143" s="118">
        <v>0</v>
      </c>
      <c r="G143" s="118">
        <v>10596561.325999999</v>
      </c>
      <c r="H143" s="118">
        <v>13564985.0582</v>
      </c>
      <c r="I143" s="118">
        <v>42350824.609399997</v>
      </c>
      <c r="J143" s="119">
        <f t="shared" si="24"/>
        <v>170152237.30689999</v>
      </c>
      <c r="K143" s="114"/>
      <c r="L143" s="169"/>
      <c r="M143" s="161"/>
      <c r="N143" s="120">
        <v>20</v>
      </c>
      <c r="O143" s="116" t="s">
        <v>590</v>
      </c>
      <c r="P143" s="118">
        <v>142552341.77000001</v>
      </c>
      <c r="Q143" s="118">
        <v>0</v>
      </c>
      <c r="R143" s="118">
        <v>14575131.0327</v>
      </c>
      <c r="S143" s="118">
        <v>18658074.879000001</v>
      </c>
      <c r="T143" s="118">
        <v>346692066.09850001</v>
      </c>
      <c r="U143" s="119">
        <f t="shared" si="25"/>
        <v>522477613.7802</v>
      </c>
    </row>
    <row r="144" spans="1:21" ht="24.95" customHeight="1" x14ac:dyDescent="0.2">
      <c r="A144" s="163"/>
      <c r="B144" s="160"/>
      <c r="C144" s="116">
        <v>13</v>
      </c>
      <c r="D144" s="116" t="s">
        <v>208</v>
      </c>
      <c r="E144" s="118">
        <v>124495839.25839999</v>
      </c>
      <c r="F144" s="118">
        <v>0</v>
      </c>
      <c r="G144" s="118">
        <v>12728960.7992</v>
      </c>
      <c r="H144" s="118">
        <v>16294735.408500001</v>
      </c>
      <c r="I144" s="118">
        <v>53884721.9027</v>
      </c>
      <c r="J144" s="119">
        <f t="shared" si="24"/>
        <v>207404257.36879998</v>
      </c>
      <c r="K144" s="114"/>
      <c r="L144" s="115"/>
      <c r="M144" s="164" t="s">
        <v>881</v>
      </c>
      <c r="N144" s="165"/>
      <c r="O144" s="166"/>
      <c r="P144" s="121">
        <f>SUM(P124:P143)</f>
        <v>2692177656.5626001</v>
      </c>
      <c r="Q144" s="121">
        <f t="shared" ref="Q144:T144" si="26">SUM(Q124:Q143)</f>
        <v>0</v>
      </c>
      <c r="R144" s="121">
        <f t="shared" ref="R144" si="27">SUM(R124:R143)</f>
        <v>275259189.8563</v>
      </c>
      <c r="S144" s="121">
        <f t="shared" si="26"/>
        <v>352367780.70429999</v>
      </c>
      <c r="T144" s="121">
        <f t="shared" si="26"/>
        <v>6838039378.9140005</v>
      </c>
      <c r="U144" s="127">
        <f t="shared" si="25"/>
        <v>10157844006.037201</v>
      </c>
    </row>
    <row r="145" spans="1:21" ht="24.95" customHeight="1" x14ac:dyDescent="0.2">
      <c r="A145" s="163"/>
      <c r="B145" s="160"/>
      <c r="C145" s="116">
        <v>14</v>
      </c>
      <c r="D145" s="116" t="s">
        <v>209</v>
      </c>
      <c r="E145" s="118">
        <v>91965574.617599994</v>
      </c>
      <c r="F145" s="118">
        <v>0</v>
      </c>
      <c r="G145" s="118">
        <v>9402934.2760000005</v>
      </c>
      <c r="H145" s="118">
        <v>12036986.248</v>
      </c>
      <c r="I145" s="118">
        <v>36040995.948700003</v>
      </c>
      <c r="J145" s="119">
        <f t="shared" si="24"/>
        <v>149446491.09029999</v>
      </c>
      <c r="K145" s="114"/>
      <c r="L145" s="167">
        <v>25</v>
      </c>
      <c r="M145" s="159" t="s">
        <v>66</v>
      </c>
      <c r="N145" s="120">
        <v>1</v>
      </c>
      <c r="O145" s="116" t="s">
        <v>591</v>
      </c>
      <c r="P145" s="118">
        <v>93272181.294799998</v>
      </c>
      <c r="Q145" s="118">
        <v>0</v>
      </c>
      <c r="R145" s="118">
        <v>9536527.0551999994</v>
      </c>
      <c r="S145" s="118">
        <v>12208002.486099999</v>
      </c>
      <c r="T145" s="118">
        <v>37970537.253700003</v>
      </c>
      <c r="U145" s="119">
        <f t="shared" si="25"/>
        <v>152987248.0898</v>
      </c>
    </row>
    <row r="146" spans="1:21" ht="24.95" customHeight="1" x14ac:dyDescent="0.2">
      <c r="A146" s="163"/>
      <c r="B146" s="160"/>
      <c r="C146" s="116">
        <v>15</v>
      </c>
      <c r="D146" s="116" t="s">
        <v>210</v>
      </c>
      <c r="E146" s="118">
        <v>96611782.109400004</v>
      </c>
      <c r="F146" s="118">
        <v>0</v>
      </c>
      <c r="G146" s="118">
        <v>9877981.4211999997</v>
      </c>
      <c r="H146" s="118">
        <v>12645108.753799999</v>
      </c>
      <c r="I146" s="118">
        <v>38723895.407099999</v>
      </c>
      <c r="J146" s="119">
        <f t="shared" si="24"/>
        <v>157858767.69150001</v>
      </c>
      <c r="K146" s="114"/>
      <c r="L146" s="168"/>
      <c r="M146" s="160"/>
      <c r="N146" s="120">
        <v>2</v>
      </c>
      <c r="O146" s="116" t="s">
        <v>592</v>
      </c>
      <c r="P146" s="118">
        <v>105134589.56219999</v>
      </c>
      <c r="Q146" s="118">
        <v>0</v>
      </c>
      <c r="R146" s="118">
        <v>10749387.908399999</v>
      </c>
      <c r="S146" s="118">
        <v>13760623.0811</v>
      </c>
      <c r="T146" s="118">
        <v>37893605.659900002</v>
      </c>
      <c r="U146" s="119">
        <f t="shared" si="25"/>
        <v>167538206.21160001</v>
      </c>
    </row>
    <row r="147" spans="1:21" ht="24.95" customHeight="1" x14ac:dyDescent="0.2">
      <c r="A147" s="163"/>
      <c r="B147" s="160"/>
      <c r="C147" s="116">
        <v>16</v>
      </c>
      <c r="D147" s="116" t="s">
        <v>211</v>
      </c>
      <c r="E147" s="118">
        <v>88121727.384000003</v>
      </c>
      <c r="F147" s="118">
        <v>0</v>
      </c>
      <c r="G147" s="118">
        <v>9009923.7059000004</v>
      </c>
      <c r="H147" s="118">
        <v>11533881.2929</v>
      </c>
      <c r="I147" s="118">
        <v>33580892.5427</v>
      </c>
      <c r="J147" s="119">
        <f t="shared" si="24"/>
        <v>142246424.92550001</v>
      </c>
      <c r="K147" s="114"/>
      <c r="L147" s="168"/>
      <c r="M147" s="160"/>
      <c r="N147" s="120">
        <v>3</v>
      </c>
      <c r="O147" s="116" t="s">
        <v>593</v>
      </c>
      <c r="P147" s="118">
        <v>107648486.94670001</v>
      </c>
      <c r="Q147" s="118">
        <v>0</v>
      </c>
      <c r="R147" s="118">
        <v>11006418.998400001</v>
      </c>
      <c r="S147" s="118">
        <v>14089656.5088</v>
      </c>
      <c r="T147" s="118">
        <v>40323152.124499999</v>
      </c>
      <c r="U147" s="119">
        <f t="shared" si="25"/>
        <v>173067714.57840002</v>
      </c>
    </row>
    <row r="148" spans="1:21" ht="24.95" customHeight="1" x14ac:dyDescent="0.2">
      <c r="A148" s="163"/>
      <c r="B148" s="160"/>
      <c r="C148" s="116">
        <v>17</v>
      </c>
      <c r="D148" s="116" t="s">
        <v>212</v>
      </c>
      <c r="E148" s="118">
        <v>111500905.2413</v>
      </c>
      <c r="F148" s="118">
        <v>0</v>
      </c>
      <c r="G148" s="118">
        <v>11400305.908500001</v>
      </c>
      <c r="H148" s="118">
        <v>14593883.2939</v>
      </c>
      <c r="I148" s="118">
        <v>42456246.057400003</v>
      </c>
      <c r="J148" s="119">
        <f t="shared" si="24"/>
        <v>179951340.5011</v>
      </c>
      <c r="K148" s="114"/>
      <c r="L148" s="168"/>
      <c r="M148" s="160"/>
      <c r="N148" s="120">
        <v>4</v>
      </c>
      <c r="O148" s="116" t="s">
        <v>594</v>
      </c>
      <c r="P148" s="118">
        <v>127010544.81910001</v>
      </c>
      <c r="Q148" s="118">
        <v>0</v>
      </c>
      <c r="R148" s="118">
        <v>12986074.520300001</v>
      </c>
      <c r="S148" s="118">
        <v>16623874.615</v>
      </c>
      <c r="T148" s="118">
        <v>46243110.161799997</v>
      </c>
      <c r="U148" s="119">
        <f t="shared" si="25"/>
        <v>202863604.1162</v>
      </c>
    </row>
    <row r="149" spans="1:21" ht="24.95" customHeight="1" x14ac:dyDescent="0.2">
      <c r="A149" s="163"/>
      <c r="B149" s="160"/>
      <c r="C149" s="116">
        <v>18</v>
      </c>
      <c r="D149" s="116" t="s">
        <v>213</v>
      </c>
      <c r="E149" s="118">
        <v>104487678.43700001</v>
      </c>
      <c r="F149" s="118">
        <v>0</v>
      </c>
      <c r="G149" s="118">
        <v>10683245.0847</v>
      </c>
      <c r="H149" s="118">
        <v>13675951.6119</v>
      </c>
      <c r="I149" s="118">
        <v>43032424.150200002</v>
      </c>
      <c r="J149" s="119">
        <f t="shared" si="24"/>
        <v>171879299.28380001</v>
      </c>
      <c r="K149" s="114"/>
      <c r="L149" s="168"/>
      <c r="M149" s="160"/>
      <c r="N149" s="120">
        <v>5</v>
      </c>
      <c r="O149" s="116" t="s">
        <v>595</v>
      </c>
      <c r="P149" s="118">
        <v>90690994.814300001</v>
      </c>
      <c r="Q149" s="118">
        <v>0</v>
      </c>
      <c r="R149" s="118">
        <v>9272616.0545000006</v>
      </c>
      <c r="S149" s="118">
        <v>11870161.872400001</v>
      </c>
      <c r="T149" s="118">
        <v>34898935.525399998</v>
      </c>
      <c r="U149" s="119">
        <f t="shared" si="25"/>
        <v>146732708.26660001</v>
      </c>
    </row>
    <row r="150" spans="1:21" ht="24.95" customHeight="1" x14ac:dyDescent="0.2">
      <c r="A150" s="163"/>
      <c r="B150" s="160"/>
      <c r="C150" s="116">
        <v>19</v>
      </c>
      <c r="D150" s="116" t="s">
        <v>214</v>
      </c>
      <c r="E150" s="118">
        <v>122374304.7581</v>
      </c>
      <c r="F150" s="118">
        <v>0</v>
      </c>
      <c r="G150" s="118">
        <v>12512046.4858</v>
      </c>
      <c r="H150" s="118">
        <v>16017056.7042</v>
      </c>
      <c r="I150" s="118">
        <v>50673367.104099996</v>
      </c>
      <c r="J150" s="119">
        <f t="shared" si="24"/>
        <v>201576775.05219999</v>
      </c>
      <c r="K150" s="114"/>
      <c r="L150" s="168"/>
      <c r="M150" s="160"/>
      <c r="N150" s="120">
        <v>6</v>
      </c>
      <c r="O150" s="116" t="s">
        <v>596</v>
      </c>
      <c r="P150" s="118">
        <v>85279854.085500002</v>
      </c>
      <c r="Q150" s="118">
        <v>0</v>
      </c>
      <c r="R150" s="118">
        <v>8719359.0250000004</v>
      </c>
      <c r="S150" s="118">
        <v>11161920.480900001</v>
      </c>
      <c r="T150" s="118">
        <v>36104227.118500002</v>
      </c>
      <c r="U150" s="119">
        <f t="shared" si="25"/>
        <v>141265360.70990002</v>
      </c>
    </row>
    <row r="151" spans="1:21" ht="24.95" customHeight="1" x14ac:dyDescent="0.2">
      <c r="A151" s="163"/>
      <c r="B151" s="160"/>
      <c r="C151" s="116">
        <v>20</v>
      </c>
      <c r="D151" s="116" t="s">
        <v>215</v>
      </c>
      <c r="E151" s="118">
        <v>84814907.8583</v>
      </c>
      <c r="F151" s="118">
        <v>0</v>
      </c>
      <c r="G151" s="118">
        <v>8671821.0322999991</v>
      </c>
      <c r="H151" s="118">
        <v>11101065.629799999</v>
      </c>
      <c r="I151" s="118">
        <v>34300957.880400002</v>
      </c>
      <c r="J151" s="119">
        <f t="shared" si="24"/>
        <v>138888752.40079999</v>
      </c>
      <c r="K151" s="114"/>
      <c r="L151" s="168"/>
      <c r="M151" s="160"/>
      <c r="N151" s="120">
        <v>7</v>
      </c>
      <c r="O151" s="116" t="s">
        <v>597</v>
      </c>
      <c r="P151" s="118">
        <v>97439892.904799998</v>
      </c>
      <c r="Q151" s="118">
        <v>0</v>
      </c>
      <c r="R151" s="118">
        <v>9962650.8358999994</v>
      </c>
      <c r="S151" s="118">
        <v>12753496.683700001</v>
      </c>
      <c r="T151" s="118">
        <v>37639713.425899997</v>
      </c>
      <c r="U151" s="119">
        <f t="shared" si="25"/>
        <v>157795753.85029998</v>
      </c>
    </row>
    <row r="152" spans="1:21" ht="24.95" customHeight="1" x14ac:dyDescent="0.2">
      <c r="A152" s="163"/>
      <c r="B152" s="160"/>
      <c r="C152" s="116">
        <v>21</v>
      </c>
      <c r="D152" s="116" t="s">
        <v>216</v>
      </c>
      <c r="E152" s="118">
        <v>115969402.8654</v>
      </c>
      <c r="F152" s="118">
        <v>0</v>
      </c>
      <c r="G152" s="118">
        <v>11857183.2743</v>
      </c>
      <c r="H152" s="118">
        <v>15178746.104499999</v>
      </c>
      <c r="I152" s="118">
        <v>46652792.597400002</v>
      </c>
      <c r="J152" s="119">
        <f t="shared" si="24"/>
        <v>189658124.8416</v>
      </c>
      <c r="K152" s="114"/>
      <c r="L152" s="168"/>
      <c r="M152" s="160"/>
      <c r="N152" s="120">
        <v>8</v>
      </c>
      <c r="O152" s="116" t="s">
        <v>598</v>
      </c>
      <c r="P152" s="118">
        <v>152469935.42300001</v>
      </c>
      <c r="Q152" s="118">
        <v>0</v>
      </c>
      <c r="R152" s="118">
        <v>15589146.132200001</v>
      </c>
      <c r="S152" s="118">
        <v>19956146.890299998</v>
      </c>
      <c r="T152" s="118">
        <v>57498400.047899999</v>
      </c>
      <c r="U152" s="119">
        <f t="shared" si="25"/>
        <v>245513628.49340001</v>
      </c>
    </row>
    <row r="153" spans="1:21" ht="24.95" customHeight="1" x14ac:dyDescent="0.2">
      <c r="A153" s="163"/>
      <c r="B153" s="160"/>
      <c r="C153" s="116">
        <v>22</v>
      </c>
      <c r="D153" s="116" t="s">
        <v>217</v>
      </c>
      <c r="E153" s="118">
        <v>112921510.26980001</v>
      </c>
      <c r="F153" s="118">
        <v>0</v>
      </c>
      <c r="G153" s="118">
        <v>11545554.342800001</v>
      </c>
      <c r="H153" s="118">
        <v>14779820.295499999</v>
      </c>
      <c r="I153" s="118">
        <v>44083403.189099997</v>
      </c>
      <c r="J153" s="119">
        <f t="shared" si="24"/>
        <v>183330288.09720001</v>
      </c>
      <c r="K153" s="114"/>
      <c r="L153" s="168"/>
      <c r="M153" s="160"/>
      <c r="N153" s="120">
        <v>9</v>
      </c>
      <c r="O153" s="116" t="s">
        <v>80</v>
      </c>
      <c r="P153" s="118">
        <v>141300681.49579999</v>
      </c>
      <c r="Q153" s="118">
        <v>0</v>
      </c>
      <c r="R153" s="118">
        <v>14447156.1971</v>
      </c>
      <c r="S153" s="118">
        <v>18494250.343899999</v>
      </c>
      <c r="T153" s="118">
        <v>44837311.108800001</v>
      </c>
      <c r="U153" s="119">
        <f t="shared" si="25"/>
        <v>219079399.14559999</v>
      </c>
    </row>
    <row r="154" spans="1:21" ht="24.95" customHeight="1" x14ac:dyDescent="0.2">
      <c r="A154" s="163"/>
      <c r="B154" s="161"/>
      <c r="C154" s="116">
        <v>23</v>
      </c>
      <c r="D154" s="116" t="s">
        <v>218</v>
      </c>
      <c r="E154" s="118">
        <v>119603860.12360001</v>
      </c>
      <c r="F154" s="118">
        <v>0</v>
      </c>
      <c r="G154" s="118">
        <v>12228784.9619</v>
      </c>
      <c r="H154" s="118">
        <v>15654444.888800001</v>
      </c>
      <c r="I154" s="118">
        <v>47838222.178599998</v>
      </c>
      <c r="J154" s="119">
        <f t="shared" si="24"/>
        <v>195325312.15289998</v>
      </c>
      <c r="K154" s="114"/>
      <c r="L154" s="168"/>
      <c r="M154" s="160"/>
      <c r="N154" s="120">
        <v>10</v>
      </c>
      <c r="O154" s="116" t="s">
        <v>599</v>
      </c>
      <c r="P154" s="118">
        <v>108092870.03399999</v>
      </c>
      <c r="Q154" s="118">
        <v>0</v>
      </c>
      <c r="R154" s="118">
        <v>11051854.532099999</v>
      </c>
      <c r="S154" s="118">
        <v>14147819.937100001</v>
      </c>
      <c r="T154" s="118">
        <v>41178926.2315</v>
      </c>
      <c r="U154" s="119">
        <f t="shared" si="25"/>
        <v>174471470.73469999</v>
      </c>
    </row>
    <row r="155" spans="1:21" ht="24.95" customHeight="1" x14ac:dyDescent="0.2">
      <c r="A155" s="116"/>
      <c r="B155" s="164" t="s">
        <v>864</v>
      </c>
      <c r="C155" s="165"/>
      <c r="D155" s="166"/>
      <c r="E155" s="121">
        <f>SUM(E132:E154)</f>
        <v>2558778481.0935001</v>
      </c>
      <c r="F155" s="121">
        <f t="shared" ref="F155:I155" si="28">SUM(F132:F154)</f>
        <v>0</v>
      </c>
      <c r="G155" s="121">
        <f t="shared" ref="G155" si="29">SUM(G132:G154)</f>
        <v>261619915.76269999</v>
      </c>
      <c r="H155" s="121">
        <f t="shared" si="28"/>
        <v>334907725.16390008</v>
      </c>
      <c r="I155" s="121">
        <f t="shared" si="28"/>
        <v>1003798623.2033998</v>
      </c>
      <c r="J155" s="127">
        <f t="shared" si="24"/>
        <v>4159104745.2234998</v>
      </c>
      <c r="K155" s="114"/>
      <c r="L155" s="168"/>
      <c r="M155" s="160"/>
      <c r="N155" s="120">
        <v>11</v>
      </c>
      <c r="O155" s="116" t="s">
        <v>209</v>
      </c>
      <c r="P155" s="118">
        <v>103465765.2124</v>
      </c>
      <c r="Q155" s="118">
        <v>0</v>
      </c>
      <c r="R155" s="118">
        <v>10578760.521500001</v>
      </c>
      <c r="S155" s="118">
        <v>13542197.6993</v>
      </c>
      <c r="T155" s="118">
        <v>41156008.5255</v>
      </c>
      <c r="U155" s="119">
        <f t="shared" si="25"/>
        <v>168742731.9587</v>
      </c>
    </row>
    <row r="156" spans="1:21" ht="24.95" customHeight="1" x14ac:dyDescent="0.2">
      <c r="A156" s="163">
        <v>8</v>
      </c>
      <c r="B156" s="159" t="s">
        <v>49</v>
      </c>
      <c r="C156" s="116">
        <v>1</v>
      </c>
      <c r="D156" s="116" t="s">
        <v>219</v>
      </c>
      <c r="E156" s="118">
        <v>100443289.9505</v>
      </c>
      <c r="F156" s="118">
        <v>0</v>
      </c>
      <c r="G156" s="118">
        <v>10269730.361500001</v>
      </c>
      <c r="H156" s="118">
        <v>13146598.6579</v>
      </c>
      <c r="I156" s="118">
        <v>36643071.7711</v>
      </c>
      <c r="J156" s="119">
        <f t="shared" si="24"/>
        <v>160502690.741</v>
      </c>
      <c r="K156" s="114"/>
      <c r="L156" s="168"/>
      <c r="M156" s="160"/>
      <c r="N156" s="120">
        <v>12</v>
      </c>
      <c r="O156" s="116" t="s">
        <v>600</v>
      </c>
      <c r="P156" s="118">
        <v>109924949.19230001</v>
      </c>
      <c r="Q156" s="118">
        <v>0</v>
      </c>
      <c r="R156" s="118">
        <v>11239173.7543</v>
      </c>
      <c r="S156" s="118">
        <v>14387613.0524</v>
      </c>
      <c r="T156" s="118">
        <v>38478052.101599999</v>
      </c>
      <c r="U156" s="119">
        <f t="shared" si="25"/>
        <v>174029788.1006</v>
      </c>
    </row>
    <row r="157" spans="1:21" ht="24.95" customHeight="1" x14ac:dyDescent="0.2">
      <c r="A157" s="163"/>
      <c r="B157" s="160"/>
      <c r="C157" s="116">
        <v>2</v>
      </c>
      <c r="D157" s="116" t="s">
        <v>220</v>
      </c>
      <c r="E157" s="118">
        <v>97124992.002100006</v>
      </c>
      <c r="F157" s="118">
        <v>0</v>
      </c>
      <c r="G157" s="118">
        <v>9930454.0873000007</v>
      </c>
      <c r="H157" s="118">
        <v>12712280.6325</v>
      </c>
      <c r="I157" s="118">
        <v>40050260.615099996</v>
      </c>
      <c r="J157" s="119">
        <f t="shared" si="24"/>
        <v>159817987.33700001</v>
      </c>
      <c r="K157" s="114"/>
      <c r="L157" s="169"/>
      <c r="M157" s="161"/>
      <c r="N157" s="120">
        <v>13</v>
      </c>
      <c r="O157" s="116" t="s">
        <v>601</v>
      </c>
      <c r="P157" s="118">
        <v>88243925.718700007</v>
      </c>
      <c r="Q157" s="118">
        <v>0</v>
      </c>
      <c r="R157" s="118">
        <v>9022417.7605000008</v>
      </c>
      <c r="S157" s="118">
        <v>11549875.317600001</v>
      </c>
      <c r="T157" s="118">
        <v>34327430.847099997</v>
      </c>
      <c r="U157" s="119">
        <f t="shared" si="25"/>
        <v>143143649.64390001</v>
      </c>
    </row>
    <row r="158" spans="1:21" ht="24.95" customHeight="1" x14ac:dyDescent="0.2">
      <c r="A158" s="163"/>
      <c r="B158" s="160"/>
      <c r="C158" s="116">
        <v>3</v>
      </c>
      <c r="D158" s="116" t="s">
        <v>221</v>
      </c>
      <c r="E158" s="118">
        <v>136262156.20379999</v>
      </c>
      <c r="F158" s="118">
        <v>0</v>
      </c>
      <c r="G158" s="118">
        <v>13931996.8849</v>
      </c>
      <c r="H158" s="118">
        <v>17834779.0156</v>
      </c>
      <c r="I158" s="118">
        <v>51904107.060000002</v>
      </c>
      <c r="J158" s="119">
        <f t="shared" si="24"/>
        <v>219933039.16429999</v>
      </c>
      <c r="K158" s="114"/>
      <c r="L158" s="115"/>
      <c r="M158" s="164" t="s">
        <v>882</v>
      </c>
      <c r="N158" s="165"/>
      <c r="O158" s="166"/>
      <c r="P158" s="121">
        <f>SUM(P145:P157)</f>
        <v>1409974671.5035999</v>
      </c>
      <c r="Q158" s="121">
        <f t="shared" ref="Q158:T158" si="30">SUM(Q145:Q157)</f>
        <v>0</v>
      </c>
      <c r="R158" s="121">
        <f t="shared" ref="R158" si="31">SUM(R145:R157)</f>
        <v>144161543.29540002</v>
      </c>
      <c r="S158" s="121">
        <f t="shared" si="30"/>
        <v>184545638.96859998</v>
      </c>
      <c r="T158" s="121">
        <f t="shared" si="30"/>
        <v>528549410.13209999</v>
      </c>
      <c r="U158" s="127">
        <f t="shared" si="25"/>
        <v>2267231263.8996997</v>
      </c>
    </row>
    <row r="159" spans="1:21" ht="24.95" customHeight="1" x14ac:dyDescent="0.2">
      <c r="A159" s="163"/>
      <c r="B159" s="160"/>
      <c r="C159" s="116">
        <v>4</v>
      </c>
      <c r="D159" s="116" t="s">
        <v>222</v>
      </c>
      <c r="E159" s="118">
        <v>78491122.125799999</v>
      </c>
      <c r="F159" s="118">
        <v>0</v>
      </c>
      <c r="G159" s="118">
        <v>8025251.4667999996</v>
      </c>
      <c r="H159" s="118">
        <v>10273371.9824</v>
      </c>
      <c r="I159" s="118">
        <v>34737576.852200001</v>
      </c>
      <c r="J159" s="119">
        <f t="shared" si="24"/>
        <v>131527322.4272</v>
      </c>
      <c r="K159" s="114"/>
      <c r="L159" s="167">
        <v>26</v>
      </c>
      <c r="M159" s="159" t="s">
        <v>67</v>
      </c>
      <c r="N159" s="120">
        <v>1</v>
      </c>
      <c r="O159" s="116" t="s">
        <v>602</v>
      </c>
      <c r="P159" s="118">
        <v>97030754.409299999</v>
      </c>
      <c r="Q159" s="118">
        <v>0</v>
      </c>
      <c r="R159" s="118">
        <v>9920818.8526000008</v>
      </c>
      <c r="S159" s="118">
        <v>12699946.271299999</v>
      </c>
      <c r="T159" s="118">
        <v>39867946.131800003</v>
      </c>
      <c r="U159" s="119">
        <f t="shared" si="25"/>
        <v>159519465.66500002</v>
      </c>
    </row>
    <row r="160" spans="1:21" ht="24.95" customHeight="1" x14ac:dyDescent="0.2">
      <c r="A160" s="163"/>
      <c r="B160" s="160"/>
      <c r="C160" s="116">
        <v>5</v>
      </c>
      <c r="D160" s="116" t="s">
        <v>223</v>
      </c>
      <c r="E160" s="118">
        <v>108638089.9096</v>
      </c>
      <c r="F160" s="118">
        <v>0</v>
      </c>
      <c r="G160" s="118">
        <v>11107600.028999999</v>
      </c>
      <c r="H160" s="118">
        <v>14219181.467499999</v>
      </c>
      <c r="I160" s="118">
        <v>43463740.593999997</v>
      </c>
      <c r="J160" s="119">
        <f t="shared" si="24"/>
        <v>177428612.00010002</v>
      </c>
      <c r="K160" s="114"/>
      <c r="L160" s="168"/>
      <c r="M160" s="160"/>
      <c r="N160" s="120">
        <v>2</v>
      </c>
      <c r="O160" s="116" t="s">
        <v>603</v>
      </c>
      <c r="P160" s="118">
        <v>83307518.552499995</v>
      </c>
      <c r="Q160" s="118">
        <v>0</v>
      </c>
      <c r="R160" s="118">
        <v>8517699.4207000006</v>
      </c>
      <c r="S160" s="118">
        <v>10903769.8002</v>
      </c>
      <c r="T160" s="118">
        <v>33083046.905000001</v>
      </c>
      <c r="U160" s="119">
        <f t="shared" si="25"/>
        <v>135812034.67839998</v>
      </c>
    </row>
    <row r="161" spans="1:21" ht="24.95" customHeight="1" x14ac:dyDescent="0.2">
      <c r="A161" s="163"/>
      <c r="B161" s="160"/>
      <c r="C161" s="116">
        <v>6</v>
      </c>
      <c r="D161" s="116" t="s">
        <v>224</v>
      </c>
      <c r="E161" s="118">
        <v>78262382.997299999</v>
      </c>
      <c r="F161" s="118">
        <v>0</v>
      </c>
      <c r="G161" s="118">
        <v>8001864.2483000001</v>
      </c>
      <c r="H161" s="118">
        <v>10243433.282400001</v>
      </c>
      <c r="I161" s="118">
        <v>33580637.125299998</v>
      </c>
      <c r="J161" s="119">
        <f t="shared" si="24"/>
        <v>130088317.65329999</v>
      </c>
      <c r="K161" s="114"/>
      <c r="L161" s="168"/>
      <c r="M161" s="160"/>
      <c r="N161" s="120">
        <v>3</v>
      </c>
      <c r="O161" s="116" t="s">
        <v>604</v>
      </c>
      <c r="P161" s="118">
        <v>95404403.760299996</v>
      </c>
      <c r="Q161" s="118">
        <v>0</v>
      </c>
      <c r="R161" s="118">
        <v>9754534.1495999992</v>
      </c>
      <c r="S161" s="118">
        <v>12487080.0931</v>
      </c>
      <c r="T161" s="118">
        <v>44835606.076399997</v>
      </c>
      <c r="U161" s="119">
        <f t="shared" si="25"/>
        <v>162481624.0794</v>
      </c>
    </row>
    <row r="162" spans="1:21" ht="24.95" customHeight="1" x14ac:dyDescent="0.2">
      <c r="A162" s="163"/>
      <c r="B162" s="160"/>
      <c r="C162" s="116">
        <v>7</v>
      </c>
      <c r="D162" s="116" t="s">
        <v>225</v>
      </c>
      <c r="E162" s="118">
        <v>131193145.12530001</v>
      </c>
      <c r="F162" s="118">
        <v>0</v>
      </c>
      <c r="G162" s="118">
        <v>13413720.581900001</v>
      </c>
      <c r="H162" s="118">
        <v>17171317.531300001</v>
      </c>
      <c r="I162" s="118">
        <v>48451801.790700004</v>
      </c>
      <c r="J162" s="119">
        <f t="shared" si="24"/>
        <v>210229985.02920002</v>
      </c>
      <c r="K162" s="114"/>
      <c r="L162" s="168"/>
      <c r="M162" s="160"/>
      <c r="N162" s="120">
        <v>4</v>
      </c>
      <c r="O162" s="116" t="s">
        <v>605</v>
      </c>
      <c r="P162" s="118">
        <v>155304354.70429999</v>
      </c>
      <c r="Q162" s="118">
        <v>0</v>
      </c>
      <c r="R162" s="118">
        <v>15878948.6841</v>
      </c>
      <c r="S162" s="118">
        <v>20327132.077399999</v>
      </c>
      <c r="T162" s="118">
        <v>43378219.716399997</v>
      </c>
      <c r="U162" s="119">
        <f t="shared" si="25"/>
        <v>234888655.18219998</v>
      </c>
    </row>
    <row r="163" spans="1:21" ht="24.95" customHeight="1" x14ac:dyDescent="0.2">
      <c r="A163" s="163"/>
      <c r="B163" s="160"/>
      <c r="C163" s="116">
        <v>8</v>
      </c>
      <c r="D163" s="116" t="s">
        <v>226</v>
      </c>
      <c r="E163" s="118">
        <v>86819101.692399994</v>
      </c>
      <c r="F163" s="118">
        <v>0</v>
      </c>
      <c r="G163" s="118">
        <v>8876737.9587999992</v>
      </c>
      <c r="H163" s="118">
        <v>11363386.109200001</v>
      </c>
      <c r="I163" s="118">
        <v>37157956.234399997</v>
      </c>
      <c r="J163" s="119">
        <f t="shared" si="24"/>
        <v>144217181.9948</v>
      </c>
      <c r="K163" s="114"/>
      <c r="L163" s="168"/>
      <c r="M163" s="160"/>
      <c r="N163" s="120">
        <v>5</v>
      </c>
      <c r="O163" s="116" t="s">
        <v>606</v>
      </c>
      <c r="P163" s="118">
        <v>93222324.505600005</v>
      </c>
      <c r="Q163" s="118">
        <v>0</v>
      </c>
      <c r="R163" s="118">
        <v>9531429.4944000002</v>
      </c>
      <c r="S163" s="118">
        <v>12201476.941199999</v>
      </c>
      <c r="T163" s="118">
        <v>41166795.889700003</v>
      </c>
      <c r="U163" s="119">
        <f t="shared" si="25"/>
        <v>156122026.83090001</v>
      </c>
    </row>
    <row r="164" spans="1:21" ht="24.95" customHeight="1" x14ac:dyDescent="0.2">
      <c r="A164" s="163"/>
      <c r="B164" s="160"/>
      <c r="C164" s="116">
        <v>9</v>
      </c>
      <c r="D164" s="116" t="s">
        <v>227</v>
      </c>
      <c r="E164" s="118">
        <v>103110848.1682</v>
      </c>
      <c r="F164" s="118">
        <v>0</v>
      </c>
      <c r="G164" s="118">
        <v>10542472.3599</v>
      </c>
      <c r="H164" s="118">
        <v>13495744.104</v>
      </c>
      <c r="I164" s="118">
        <v>41370230.611900002</v>
      </c>
      <c r="J164" s="119">
        <f t="shared" si="24"/>
        <v>168519295.24400002</v>
      </c>
      <c r="K164" s="114"/>
      <c r="L164" s="168"/>
      <c r="M164" s="160"/>
      <c r="N164" s="120">
        <v>6</v>
      </c>
      <c r="O164" s="116" t="s">
        <v>607</v>
      </c>
      <c r="P164" s="118">
        <v>98182865.389500007</v>
      </c>
      <c r="Q164" s="118">
        <v>0</v>
      </c>
      <c r="R164" s="118">
        <v>10038615.363700001</v>
      </c>
      <c r="S164" s="118">
        <v>12850741.2192</v>
      </c>
      <c r="T164" s="118">
        <v>42331734.345399998</v>
      </c>
      <c r="U164" s="119">
        <f t="shared" si="25"/>
        <v>163403956.31780002</v>
      </c>
    </row>
    <row r="165" spans="1:21" ht="24.95" customHeight="1" x14ac:dyDescent="0.2">
      <c r="A165" s="163"/>
      <c r="B165" s="160"/>
      <c r="C165" s="116">
        <v>10</v>
      </c>
      <c r="D165" s="116" t="s">
        <v>228</v>
      </c>
      <c r="E165" s="118">
        <v>87887774.392399997</v>
      </c>
      <c r="F165" s="118">
        <v>0</v>
      </c>
      <c r="G165" s="118">
        <v>8986003.4008000009</v>
      </c>
      <c r="H165" s="118">
        <v>11503260.1724</v>
      </c>
      <c r="I165" s="118">
        <v>36235765.716399997</v>
      </c>
      <c r="J165" s="119">
        <f t="shared" si="24"/>
        <v>144612803.68199998</v>
      </c>
      <c r="K165" s="114"/>
      <c r="L165" s="168"/>
      <c r="M165" s="160"/>
      <c r="N165" s="120">
        <v>7</v>
      </c>
      <c r="O165" s="116" t="s">
        <v>608</v>
      </c>
      <c r="P165" s="118">
        <v>92997600.478300005</v>
      </c>
      <c r="Q165" s="118">
        <v>0</v>
      </c>
      <c r="R165" s="118">
        <v>9508452.7960999999</v>
      </c>
      <c r="S165" s="118">
        <v>12172063.7609</v>
      </c>
      <c r="T165" s="118">
        <v>39378945.1954</v>
      </c>
      <c r="U165" s="119">
        <f t="shared" si="25"/>
        <v>154057062.23070002</v>
      </c>
    </row>
    <row r="166" spans="1:21" ht="24.95" customHeight="1" x14ac:dyDescent="0.2">
      <c r="A166" s="163"/>
      <c r="B166" s="160"/>
      <c r="C166" s="116">
        <v>11</v>
      </c>
      <c r="D166" s="116" t="s">
        <v>229</v>
      </c>
      <c r="E166" s="118">
        <v>126628491.73729999</v>
      </c>
      <c r="F166" s="118">
        <v>0</v>
      </c>
      <c r="G166" s="118">
        <v>12947011.8598</v>
      </c>
      <c r="H166" s="118">
        <v>16573869.2982</v>
      </c>
      <c r="I166" s="118">
        <v>52472645.917499997</v>
      </c>
      <c r="J166" s="119">
        <f t="shared" si="24"/>
        <v>208622018.81279999</v>
      </c>
      <c r="K166" s="114"/>
      <c r="L166" s="168"/>
      <c r="M166" s="160"/>
      <c r="N166" s="120">
        <v>8</v>
      </c>
      <c r="O166" s="116" t="s">
        <v>609</v>
      </c>
      <c r="P166" s="118">
        <v>83099248.131600007</v>
      </c>
      <c r="Q166" s="118">
        <v>0</v>
      </c>
      <c r="R166" s="118">
        <v>8496405.0059999991</v>
      </c>
      <c r="S166" s="118">
        <v>10876510.1631</v>
      </c>
      <c r="T166" s="118">
        <v>36099286.645199999</v>
      </c>
      <c r="U166" s="119">
        <f t="shared" si="25"/>
        <v>138571449.94590002</v>
      </c>
    </row>
    <row r="167" spans="1:21" ht="24.95" customHeight="1" x14ac:dyDescent="0.2">
      <c r="A167" s="163"/>
      <c r="B167" s="160"/>
      <c r="C167" s="116">
        <v>12</v>
      </c>
      <c r="D167" s="116" t="s">
        <v>230</v>
      </c>
      <c r="E167" s="118">
        <v>89680320.072099999</v>
      </c>
      <c r="F167" s="118">
        <v>0</v>
      </c>
      <c r="G167" s="118">
        <v>9169280.5594999995</v>
      </c>
      <c r="H167" s="118">
        <v>11737878.917300001</v>
      </c>
      <c r="I167" s="118">
        <v>38452581.944499999</v>
      </c>
      <c r="J167" s="119">
        <f t="shared" si="24"/>
        <v>149040061.49339998</v>
      </c>
      <c r="K167" s="114"/>
      <c r="L167" s="168"/>
      <c r="M167" s="160"/>
      <c r="N167" s="120">
        <v>9</v>
      </c>
      <c r="O167" s="116" t="s">
        <v>610</v>
      </c>
      <c r="P167" s="118">
        <v>89668872.493599996</v>
      </c>
      <c r="Q167" s="118">
        <v>0</v>
      </c>
      <c r="R167" s="118">
        <v>9168110.1125000007</v>
      </c>
      <c r="S167" s="118">
        <v>11736380.592</v>
      </c>
      <c r="T167" s="118">
        <v>38903515.135899998</v>
      </c>
      <c r="U167" s="119">
        <f t="shared" si="25"/>
        <v>149476878.33399999</v>
      </c>
    </row>
    <row r="168" spans="1:21" ht="24.95" customHeight="1" x14ac:dyDescent="0.2">
      <c r="A168" s="163"/>
      <c r="B168" s="160"/>
      <c r="C168" s="116">
        <v>13</v>
      </c>
      <c r="D168" s="116" t="s">
        <v>231</v>
      </c>
      <c r="E168" s="118">
        <v>103470201.13680001</v>
      </c>
      <c r="F168" s="118">
        <v>0</v>
      </c>
      <c r="G168" s="118">
        <v>10579214.068499999</v>
      </c>
      <c r="H168" s="118">
        <v>13542778.298699999</v>
      </c>
      <c r="I168" s="118">
        <v>46621171.378399998</v>
      </c>
      <c r="J168" s="119">
        <f t="shared" si="24"/>
        <v>174213364.88240001</v>
      </c>
      <c r="K168" s="114"/>
      <c r="L168" s="168"/>
      <c r="M168" s="160"/>
      <c r="N168" s="120">
        <v>10</v>
      </c>
      <c r="O168" s="116" t="s">
        <v>611</v>
      </c>
      <c r="P168" s="118">
        <v>98750617.251499996</v>
      </c>
      <c r="Q168" s="118">
        <v>0</v>
      </c>
      <c r="R168" s="118">
        <v>10096664.622500001</v>
      </c>
      <c r="S168" s="118">
        <v>12925051.8662</v>
      </c>
      <c r="T168" s="118">
        <v>41578865.232299998</v>
      </c>
      <c r="U168" s="119">
        <f t="shared" si="25"/>
        <v>163351198.9725</v>
      </c>
    </row>
    <row r="169" spans="1:21" ht="24.95" customHeight="1" x14ac:dyDescent="0.2">
      <c r="A169" s="163"/>
      <c r="B169" s="160"/>
      <c r="C169" s="116">
        <v>14</v>
      </c>
      <c r="D169" s="116" t="s">
        <v>232</v>
      </c>
      <c r="E169" s="118">
        <v>91462266.692200005</v>
      </c>
      <c r="F169" s="118">
        <v>0</v>
      </c>
      <c r="G169" s="118">
        <v>9351474.0273000002</v>
      </c>
      <c r="H169" s="118">
        <v>11971110.3961</v>
      </c>
      <c r="I169" s="118">
        <v>35729509.095399998</v>
      </c>
      <c r="J169" s="119">
        <f t="shared" si="24"/>
        <v>148514360.211</v>
      </c>
      <c r="K169" s="114"/>
      <c r="L169" s="168"/>
      <c r="M169" s="160"/>
      <c r="N169" s="120">
        <v>11</v>
      </c>
      <c r="O169" s="116" t="s">
        <v>612</v>
      </c>
      <c r="P169" s="118">
        <v>96459080.153300002</v>
      </c>
      <c r="Q169" s="118">
        <v>0</v>
      </c>
      <c r="R169" s="118">
        <v>9862368.5523000006</v>
      </c>
      <c r="S169" s="118">
        <v>12625122.238700001</v>
      </c>
      <c r="T169" s="118">
        <v>37820631.055299997</v>
      </c>
      <c r="U169" s="119">
        <f t="shared" si="25"/>
        <v>156767201.99959999</v>
      </c>
    </row>
    <row r="170" spans="1:21" ht="24.95" customHeight="1" x14ac:dyDescent="0.2">
      <c r="A170" s="163"/>
      <c r="B170" s="160"/>
      <c r="C170" s="116">
        <v>15</v>
      </c>
      <c r="D170" s="116" t="s">
        <v>233</v>
      </c>
      <c r="E170" s="118">
        <v>84170853.652999997</v>
      </c>
      <c r="F170" s="118">
        <v>0</v>
      </c>
      <c r="G170" s="118">
        <v>8605970.3115999997</v>
      </c>
      <c r="H170" s="118">
        <v>11016768.0908</v>
      </c>
      <c r="I170" s="118">
        <v>33103589.345400002</v>
      </c>
      <c r="J170" s="119">
        <f t="shared" si="24"/>
        <v>136897181.40079999</v>
      </c>
      <c r="K170" s="114"/>
      <c r="L170" s="168"/>
      <c r="M170" s="160"/>
      <c r="N170" s="120">
        <v>12</v>
      </c>
      <c r="O170" s="116" t="s">
        <v>613</v>
      </c>
      <c r="P170" s="118">
        <v>112241794.59980001</v>
      </c>
      <c r="Q170" s="118">
        <v>0</v>
      </c>
      <c r="R170" s="118">
        <v>11476057.448999999</v>
      </c>
      <c r="S170" s="118">
        <v>14690855.1778</v>
      </c>
      <c r="T170" s="118">
        <v>46789093.368000001</v>
      </c>
      <c r="U170" s="119">
        <f t="shared" si="25"/>
        <v>185197800.59459999</v>
      </c>
    </row>
    <row r="171" spans="1:21" ht="24.95" customHeight="1" x14ac:dyDescent="0.2">
      <c r="A171" s="163"/>
      <c r="B171" s="160"/>
      <c r="C171" s="116">
        <v>16</v>
      </c>
      <c r="D171" s="116" t="s">
        <v>234</v>
      </c>
      <c r="E171" s="118">
        <v>123333859.8656</v>
      </c>
      <c r="F171" s="118">
        <v>0</v>
      </c>
      <c r="G171" s="118">
        <v>12610155.3015</v>
      </c>
      <c r="H171" s="118">
        <v>16142648.8258</v>
      </c>
      <c r="I171" s="118">
        <v>41710491.142200001</v>
      </c>
      <c r="J171" s="119">
        <f t="shared" si="24"/>
        <v>193797155.13510001</v>
      </c>
      <c r="K171" s="114"/>
      <c r="L171" s="168"/>
      <c r="M171" s="160"/>
      <c r="N171" s="120">
        <v>13</v>
      </c>
      <c r="O171" s="116" t="s">
        <v>614</v>
      </c>
      <c r="P171" s="118">
        <v>114977246.5156</v>
      </c>
      <c r="Q171" s="118">
        <v>0</v>
      </c>
      <c r="R171" s="118">
        <v>11755741.175000001</v>
      </c>
      <c r="S171" s="118">
        <v>15048886.9438</v>
      </c>
      <c r="T171" s="118">
        <v>44248912.800700001</v>
      </c>
      <c r="U171" s="119">
        <f t="shared" si="25"/>
        <v>186030787.43509999</v>
      </c>
    </row>
    <row r="172" spans="1:21" ht="24.95" customHeight="1" x14ac:dyDescent="0.2">
      <c r="A172" s="163"/>
      <c r="B172" s="160"/>
      <c r="C172" s="116">
        <v>17</v>
      </c>
      <c r="D172" s="116" t="s">
        <v>235</v>
      </c>
      <c r="E172" s="118">
        <v>127108080.0096</v>
      </c>
      <c r="F172" s="118">
        <v>0</v>
      </c>
      <c r="G172" s="118">
        <v>12996046.914799999</v>
      </c>
      <c r="H172" s="118">
        <v>16636640.584799999</v>
      </c>
      <c r="I172" s="118">
        <v>45961500.936700001</v>
      </c>
      <c r="J172" s="119">
        <f t="shared" si="24"/>
        <v>202702268.44590002</v>
      </c>
      <c r="K172" s="114"/>
      <c r="L172" s="168"/>
      <c r="M172" s="160"/>
      <c r="N172" s="120">
        <v>14</v>
      </c>
      <c r="O172" s="116" t="s">
        <v>615</v>
      </c>
      <c r="P172" s="118">
        <v>127310326.74959999</v>
      </c>
      <c r="Q172" s="118">
        <v>0</v>
      </c>
      <c r="R172" s="118">
        <v>13016725.4438</v>
      </c>
      <c r="S172" s="118">
        <v>16663111.807700001</v>
      </c>
      <c r="T172" s="118">
        <v>45846591.471299998</v>
      </c>
      <c r="U172" s="119">
        <f t="shared" si="25"/>
        <v>202836755.47240001</v>
      </c>
    </row>
    <row r="173" spans="1:21" ht="24.95" customHeight="1" x14ac:dyDescent="0.2">
      <c r="A173" s="163"/>
      <c r="B173" s="160"/>
      <c r="C173" s="116">
        <v>18</v>
      </c>
      <c r="D173" s="116" t="s">
        <v>236</v>
      </c>
      <c r="E173" s="118">
        <v>70773841.176699996</v>
      </c>
      <c r="F173" s="118">
        <v>0</v>
      </c>
      <c r="G173" s="118">
        <v>7236205.2845000001</v>
      </c>
      <c r="H173" s="118">
        <v>9263289.6223000009</v>
      </c>
      <c r="I173" s="118">
        <v>32717403.529599998</v>
      </c>
      <c r="J173" s="119">
        <f t="shared" si="24"/>
        <v>119990739.61309999</v>
      </c>
      <c r="K173" s="114"/>
      <c r="L173" s="168"/>
      <c r="M173" s="160"/>
      <c r="N173" s="120">
        <v>15</v>
      </c>
      <c r="O173" s="116" t="s">
        <v>616</v>
      </c>
      <c r="P173" s="118">
        <v>150218270.0169</v>
      </c>
      <c r="Q173" s="118">
        <v>0</v>
      </c>
      <c r="R173" s="118">
        <v>15358926.7059</v>
      </c>
      <c r="S173" s="118">
        <v>19661435.900400002</v>
      </c>
      <c r="T173" s="118">
        <v>47247896.856399998</v>
      </c>
      <c r="U173" s="119">
        <f t="shared" si="25"/>
        <v>232486529.47960001</v>
      </c>
    </row>
    <row r="174" spans="1:21" ht="24.95" customHeight="1" x14ac:dyDescent="0.2">
      <c r="A174" s="163"/>
      <c r="B174" s="160"/>
      <c r="C174" s="116">
        <v>19</v>
      </c>
      <c r="D174" s="116" t="s">
        <v>237</v>
      </c>
      <c r="E174" s="118">
        <v>95346130.245800003</v>
      </c>
      <c r="F174" s="118">
        <v>0</v>
      </c>
      <c r="G174" s="118">
        <v>9748576.0285999998</v>
      </c>
      <c r="H174" s="118">
        <v>12479452.918500001</v>
      </c>
      <c r="I174" s="118">
        <v>36943069.0374</v>
      </c>
      <c r="J174" s="119">
        <f t="shared" si="24"/>
        <v>154517228.23030001</v>
      </c>
      <c r="K174" s="114"/>
      <c r="L174" s="168"/>
      <c r="M174" s="160"/>
      <c r="N174" s="120">
        <v>16</v>
      </c>
      <c r="O174" s="116" t="s">
        <v>617</v>
      </c>
      <c r="P174" s="118">
        <v>95138068.278500006</v>
      </c>
      <c r="Q174" s="118">
        <v>0</v>
      </c>
      <c r="R174" s="118">
        <v>9727302.9271000009</v>
      </c>
      <c r="S174" s="118">
        <v>12452220.564999999</v>
      </c>
      <c r="T174" s="118">
        <v>46026248.312299997</v>
      </c>
      <c r="U174" s="119">
        <f t="shared" si="25"/>
        <v>163343840.08289999</v>
      </c>
    </row>
    <row r="175" spans="1:21" ht="24.95" customHeight="1" x14ac:dyDescent="0.2">
      <c r="A175" s="163"/>
      <c r="B175" s="160"/>
      <c r="C175" s="116">
        <v>20</v>
      </c>
      <c r="D175" s="116" t="s">
        <v>238</v>
      </c>
      <c r="E175" s="118">
        <v>112831812.86830001</v>
      </c>
      <c r="F175" s="118">
        <v>0</v>
      </c>
      <c r="G175" s="118">
        <v>11536383.3157</v>
      </c>
      <c r="H175" s="118">
        <v>14768080.1809</v>
      </c>
      <c r="I175" s="118">
        <v>40242589.599399999</v>
      </c>
      <c r="J175" s="119">
        <f t="shared" si="24"/>
        <v>179378865.96429998</v>
      </c>
      <c r="K175" s="114"/>
      <c r="L175" s="168"/>
      <c r="M175" s="160"/>
      <c r="N175" s="120">
        <v>17</v>
      </c>
      <c r="O175" s="116" t="s">
        <v>618</v>
      </c>
      <c r="P175" s="118">
        <v>129130984.4558</v>
      </c>
      <c r="Q175" s="118">
        <v>0</v>
      </c>
      <c r="R175" s="118">
        <v>13202876.8904</v>
      </c>
      <c r="S175" s="118">
        <v>16901410.017299999</v>
      </c>
      <c r="T175" s="118">
        <v>49936458.336300001</v>
      </c>
      <c r="U175" s="119">
        <f t="shared" si="25"/>
        <v>209171729.69980001</v>
      </c>
    </row>
    <row r="176" spans="1:21" ht="24.95" customHeight="1" x14ac:dyDescent="0.2">
      <c r="A176" s="163"/>
      <c r="B176" s="160"/>
      <c r="C176" s="116">
        <v>21</v>
      </c>
      <c r="D176" s="116" t="s">
        <v>239</v>
      </c>
      <c r="E176" s="118">
        <v>164310081.4391</v>
      </c>
      <c r="F176" s="118">
        <v>0</v>
      </c>
      <c r="G176" s="118">
        <v>16799730.802299999</v>
      </c>
      <c r="H176" s="118">
        <v>21505853.673099998</v>
      </c>
      <c r="I176" s="118">
        <v>74507795.630199999</v>
      </c>
      <c r="J176" s="119">
        <f t="shared" si="24"/>
        <v>277123461.54470003</v>
      </c>
      <c r="K176" s="114"/>
      <c r="L176" s="168"/>
      <c r="M176" s="160"/>
      <c r="N176" s="120">
        <v>18</v>
      </c>
      <c r="O176" s="116" t="s">
        <v>619</v>
      </c>
      <c r="P176" s="118">
        <v>87225205.522499993</v>
      </c>
      <c r="Q176" s="118">
        <v>0</v>
      </c>
      <c r="R176" s="118">
        <v>8918259.6655999999</v>
      </c>
      <c r="S176" s="118">
        <v>11416539.327</v>
      </c>
      <c r="T176" s="118">
        <v>37238611.194200002</v>
      </c>
      <c r="U176" s="119">
        <f t="shared" si="25"/>
        <v>144798615.70930001</v>
      </c>
    </row>
    <row r="177" spans="1:21" ht="24.95" customHeight="1" x14ac:dyDescent="0.2">
      <c r="A177" s="163"/>
      <c r="B177" s="160"/>
      <c r="C177" s="116">
        <v>22</v>
      </c>
      <c r="D177" s="116" t="s">
        <v>240</v>
      </c>
      <c r="E177" s="118">
        <v>102604924.98370001</v>
      </c>
      <c r="F177" s="118">
        <v>0</v>
      </c>
      <c r="G177" s="118">
        <v>10490744.716399999</v>
      </c>
      <c r="H177" s="118">
        <v>13429525.9519</v>
      </c>
      <c r="I177" s="118">
        <v>39266475.067100003</v>
      </c>
      <c r="J177" s="119">
        <f t="shared" si="24"/>
        <v>165791670.7191</v>
      </c>
      <c r="K177" s="114"/>
      <c r="L177" s="168"/>
      <c r="M177" s="160"/>
      <c r="N177" s="120">
        <v>19</v>
      </c>
      <c r="O177" s="116" t="s">
        <v>620</v>
      </c>
      <c r="P177" s="118">
        <v>100386165.2999</v>
      </c>
      <c r="Q177" s="118">
        <v>0</v>
      </c>
      <c r="R177" s="118">
        <v>10263889.705</v>
      </c>
      <c r="S177" s="118">
        <v>13139121.8532</v>
      </c>
      <c r="T177" s="118">
        <v>42130867.392099999</v>
      </c>
      <c r="U177" s="119">
        <f t="shared" si="25"/>
        <v>165920044.2502</v>
      </c>
    </row>
    <row r="178" spans="1:21" ht="24.95" customHeight="1" x14ac:dyDescent="0.2">
      <c r="A178" s="163"/>
      <c r="B178" s="160"/>
      <c r="C178" s="116">
        <v>23</v>
      </c>
      <c r="D178" s="116" t="s">
        <v>241</v>
      </c>
      <c r="E178" s="118">
        <v>95547684.152500004</v>
      </c>
      <c r="F178" s="118">
        <v>0</v>
      </c>
      <c r="G178" s="118">
        <v>9769183.7194999997</v>
      </c>
      <c r="H178" s="118">
        <v>12505833.4595</v>
      </c>
      <c r="I178" s="118">
        <v>38123645.4573</v>
      </c>
      <c r="J178" s="119">
        <f t="shared" si="24"/>
        <v>155946346.7888</v>
      </c>
      <c r="K178" s="114"/>
      <c r="L178" s="168"/>
      <c r="M178" s="160"/>
      <c r="N178" s="120">
        <v>20</v>
      </c>
      <c r="O178" s="116" t="s">
        <v>621</v>
      </c>
      <c r="P178" s="118">
        <v>115784199.0819</v>
      </c>
      <c r="Q178" s="118">
        <v>0</v>
      </c>
      <c r="R178" s="118">
        <v>11838247.2864</v>
      </c>
      <c r="S178" s="118">
        <v>15154505.5623</v>
      </c>
      <c r="T178" s="118">
        <v>44273717.8473</v>
      </c>
      <c r="U178" s="119">
        <f t="shared" si="25"/>
        <v>187050669.77790001</v>
      </c>
    </row>
    <row r="179" spans="1:21" ht="24.95" customHeight="1" x14ac:dyDescent="0.2">
      <c r="A179" s="163"/>
      <c r="B179" s="160"/>
      <c r="C179" s="116">
        <v>24</v>
      </c>
      <c r="D179" s="116" t="s">
        <v>242</v>
      </c>
      <c r="E179" s="118">
        <v>93263598.950499997</v>
      </c>
      <c r="F179" s="118">
        <v>0</v>
      </c>
      <c r="G179" s="118">
        <v>9535649.5614999998</v>
      </c>
      <c r="H179" s="118">
        <v>12206879.179199999</v>
      </c>
      <c r="I179" s="118">
        <v>37512237.008400001</v>
      </c>
      <c r="J179" s="119">
        <f t="shared" si="24"/>
        <v>152518364.69959998</v>
      </c>
      <c r="K179" s="114"/>
      <c r="L179" s="168"/>
      <c r="M179" s="160"/>
      <c r="N179" s="120">
        <v>21</v>
      </c>
      <c r="O179" s="116" t="s">
        <v>622</v>
      </c>
      <c r="P179" s="118">
        <v>108921727.7508</v>
      </c>
      <c r="Q179" s="118">
        <v>0</v>
      </c>
      <c r="R179" s="118">
        <v>11136600.315099999</v>
      </c>
      <c r="S179" s="118">
        <v>14256305.6284</v>
      </c>
      <c r="T179" s="118">
        <v>43745622.000500001</v>
      </c>
      <c r="U179" s="119">
        <f t="shared" si="25"/>
        <v>178060255.69479999</v>
      </c>
    </row>
    <row r="180" spans="1:21" ht="24.95" customHeight="1" x14ac:dyDescent="0.2">
      <c r="A180" s="163"/>
      <c r="B180" s="160"/>
      <c r="C180" s="116">
        <v>25</v>
      </c>
      <c r="D180" s="116" t="s">
        <v>243</v>
      </c>
      <c r="E180" s="118">
        <v>106662668.0951</v>
      </c>
      <c r="F180" s="118">
        <v>0</v>
      </c>
      <c r="G180" s="118">
        <v>10905624.8707</v>
      </c>
      <c r="H180" s="118">
        <v>13960626.8364</v>
      </c>
      <c r="I180" s="118">
        <v>48945925.508500002</v>
      </c>
      <c r="J180" s="119">
        <f t="shared" si="24"/>
        <v>180474845.3107</v>
      </c>
      <c r="K180" s="114"/>
      <c r="L180" s="168"/>
      <c r="M180" s="160"/>
      <c r="N180" s="120">
        <v>22</v>
      </c>
      <c r="O180" s="116" t="s">
        <v>623</v>
      </c>
      <c r="P180" s="118">
        <v>128762170.9945</v>
      </c>
      <c r="Q180" s="118">
        <v>0</v>
      </c>
      <c r="R180" s="118">
        <v>13165167.9025</v>
      </c>
      <c r="S180" s="118">
        <v>16853137.578600001</v>
      </c>
      <c r="T180" s="118">
        <v>49079695.622400001</v>
      </c>
      <c r="U180" s="119">
        <f t="shared" si="25"/>
        <v>207860172.09799999</v>
      </c>
    </row>
    <row r="181" spans="1:21" ht="24.95" customHeight="1" x14ac:dyDescent="0.2">
      <c r="A181" s="163"/>
      <c r="B181" s="160"/>
      <c r="C181" s="116">
        <v>26</v>
      </c>
      <c r="D181" s="116" t="s">
        <v>244</v>
      </c>
      <c r="E181" s="118">
        <v>92716421.187000006</v>
      </c>
      <c r="F181" s="118">
        <v>0</v>
      </c>
      <c r="G181" s="118">
        <v>9479703.8820999991</v>
      </c>
      <c r="H181" s="118">
        <v>12135261.3892</v>
      </c>
      <c r="I181" s="118">
        <v>36608830.022</v>
      </c>
      <c r="J181" s="119">
        <f t="shared" si="24"/>
        <v>150940216.48030001</v>
      </c>
      <c r="K181" s="114"/>
      <c r="L181" s="168"/>
      <c r="M181" s="160"/>
      <c r="N181" s="120">
        <v>23</v>
      </c>
      <c r="O181" s="116" t="s">
        <v>624</v>
      </c>
      <c r="P181" s="118">
        <v>94167008.949300006</v>
      </c>
      <c r="Q181" s="118">
        <v>0</v>
      </c>
      <c r="R181" s="118">
        <v>9628017.8729999997</v>
      </c>
      <c r="S181" s="118">
        <v>12325122.704299999</v>
      </c>
      <c r="T181" s="118">
        <v>47387739.800099999</v>
      </c>
      <c r="U181" s="119">
        <f t="shared" si="25"/>
        <v>163507889.3267</v>
      </c>
    </row>
    <row r="182" spans="1:21" ht="24.95" customHeight="1" x14ac:dyDescent="0.2">
      <c r="A182" s="163"/>
      <c r="B182" s="161"/>
      <c r="C182" s="116">
        <v>27</v>
      </c>
      <c r="D182" s="116" t="s">
        <v>245</v>
      </c>
      <c r="E182" s="118">
        <v>89922486.879299998</v>
      </c>
      <c r="F182" s="118">
        <v>0</v>
      </c>
      <c r="G182" s="118">
        <v>9194040.6785000004</v>
      </c>
      <c r="H182" s="118">
        <v>11769575.1095</v>
      </c>
      <c r="I182" s="118">
        <v>36835131.135399997</v>
      </c>
      <c r="J182" s="119">
        <f t="shared" si="24"/>
        <v>147721233.80269998</v>
      </c>
      <c r="K182" s="114"/>
      <c r="L182" s="168"/>
      <c r="M182" s="160"/>
      <c r="N182" s="120">
        <v>24</v>
      </c>
      <c r="O182" s="116" t="s">
        <v>625</v>
      </c>
      <c r="P182" s="118">
        <v>76636998.402500004</v>
      </c>
      <c r="Q182" s="118">
        <v>0</v>
      </c>
      <c r="R182" s="118">
        <v>7835678.3185999999</v>
      </c>
      <c r="S182" s="118">
        <v>10030693.547</v>
      </c>
      <c r="T182" s="118">
        <v>35431527.601400003</v>
      </c>
      <c r="U182" s="119">
        <f t="shared" si="25"/>
        <v>129934897.86950001</v>
      </c>
    </row>
    <row r="183" spans="1:21" ht="24.95" customHeight="1" x14ac:dyDescent="0.2">
      <c r="A183" s="116"/>
      <c r="B183" s="164" t="s">
        <v>865</v>
      </c>
      <c r="C183" s="165"/>
      <c r="D183" s="166"/>
      <c r="E183" s="121">
        <f>SUM(E156:E182)</f>
        <v>2778066625.7119994</v>
      </c>
      <c r="F183" s="121">
        <f t="shared" ref="F183:I183" si="32">SUM(F156:F182)</f>
        <v>0</v>
      </c>
      <c r="G183" s="121">
        <f t="shared" ref="G183" si="33">SUM(G156:G182)</f>
        <v>284040827.28200001</v>
      </c>
      <c r="H183" s="121">
        <f t="shared" si="32"/>
        <v>363609425.68739998</v>
      </c>
      <c r="I183" s="121">
        <f t="shared" si="32"/>
        <v>1119349740.1264999</v>
      </c>
      <c r="J183" s="127">
        <f t="shared" si="24"/>
        <v>4545066618.8078995</v>
      </c>
      <c r="K183" s="114"/>
      <c r="L183" s="169"/>
      <c r="M183" s="161"/>
      <c r="N183" s="120">
        <v>25</v>
      </c>
      <c r="O183" s="116" t="s">
        <v>626</v>
      </c>
      <c r="P183" s="118">
        <v>85426549.101300001</v>
      </c>
      <c r="Q183" s="118">
        <v>0</v>
      </c>
      <c r="R183" s="118">
        <v>8734357.7199000008</v>
      </c>
      <c r="S183" s="118">
        <v>11181120.7729</v>
      </c>
      <c r="T183" s="118">
        <v>35273260.619400002</v>
      </c>
      <c r="U183" s="119">
        <f t="shared" si="25"/>
        <v>140615288.21349999</v>
      </c>
    </row>
    <row r="184" spans="1:21" ht="24.95" customHeight="1" x14ac:dyDescent="0.2">
      <c r="A184" s="163">
        <v>9</v>
      </c>
      <c r="B184" s="159" t="s">
        <v>50</v>
      </c>
      <c r="C184" s="116">
        <v>1</v>
      </c>
      <c r="D184" s="116" t="s">
        <v>246</v>
      </c>
      <c r="E184" s="118">
        <v>95329779.179100007</v>
      </c>
      <c r="F184" s="118">
        <v>0</v>
      </c>
      <c r="G184" s="118">
        <v>9746904.2290000003</v>
      </c>
      <c r="H184" s="118">
        <v>12477312.796399999</v>
      </c>
      <c r="I184" s="118">
        <v>40471712.961199999</v>
      </c>
      <c r="J184" s="119">
        <f t="shared" si="24"/>
        <v>158025709.16570002</v>
      </c>
      <c r="K184" s="114"/>
      <c r="L184" s="115"/>
      <c r="M184" s="164" t="s">
        <v>883</v>
      </c>
      <c r="N184" s="165"/>
      <c r="O184" s="166"/>
      <c r="P184" s="121">
        <f>SUM(P159:P183)</f>
        <v>2609754355.5487003</v>
      </c>
      <c r="Q184" s="121">
        <f t="shared" ref="Q184:T184" si="34">SUM(Q159:Q183)</f>
        <v>0</v>
      </c>
      <c r="R184" s="121">
        <f t="shared" ref="R184" si="35">SUM(R159:R183)</f>
        <v>266831896.43180001</v>
      </c>
      <c r="S184" s="121">
        <f t="shared" si="34"/>
        <v>341579742.40900004</v>
      </c>
      <c r="T184" s="121">
        <f t="shared" si="34"/>
        <v>1053100835.5512</v>
      </c>
      <c r="U184" s="127">
        <f t="shared" si="25"/>
        <v>4271266829.9407001</v>
      </c>
    </row>
    <row r="185" spans="1:21" ht="24.95" customHeight="1" x14ac:dyDescent="0.2">
      <c r="A185" s="163"/>
      <c r="B185" s="160"/>
      <c r="C185" s="116">
        <v>2</v>
      </c>
      <c r="D185" s="116" t="s">
        <v>247</v>
      </c>
      <c r="E185" s="118">
        <v>119828375.94050001</v>
      </c>
      <c r="F185" s="118">
        <v>0</v>
      </c>
      <c r="G185" s="118">
        <v>12251740.3719</v>
      </c>
      <c r="H185" s="118">
        <v>15683830.817299999</v>
      </c>
      <c r="I185" s="118">
        <v>41039982.198600002</v>
      </c>
      <c r="J185" s="119">
        <f t="shared" si="24"/>
        <v>188803929.3283</v>
      </c>
      <c r="K185" s="114"/>
      <c r="L185" s="167">
        <v>27</v>
      </c>
      <c r="M185" s="159" t="s">
        <v>68</v>
      </c>
      <c r="N185" s="120">
        <v>1</v>
      </c>
      <c r="O185" s="116" t="s">
        <v>627</v>
      </c>
      <c r="P185" s="118">
        <v>95909646.689300001</v>
      </c>
      <c r="Q185" s="118">
        <v>0</v>
      </c>
      <c r="R185" s="118">
        <v>9806192.2410000004</v>
      </c>
      <c r="S185" s="118">
        <v>12553209.2095</v>
      </c>
      <c r="T185" s="118">
        <v>46864107.760799997</v>
      </c>
      <c r="U185" s="119">
        <f t="shared" si="25"/>
        <v>165133155.90059999</v>
      </c>
    </row>
    <row r="186" spans="1:21" ht="24.95" customHeight="1" x14ac:dyDescent="0.2">
      <c r="A186" s="163"/>
      <c r="B186" s="160"/>
      <c r="C186" s="116">
        <v>3</v>
      </c>
      <c r="D186" s="116" t="s">
        <v>248</v>
      </c>
      <c r="E186" s="118">
        <v>114711041.5828</v>
      </c>
      <c r="F186" s="118">
        <v>0</v>
      </c>
      <c r="G186" s="118">
        <v>11728523.3003</v>
      </c>
      <c r="H186" s="118">
        <v>15014044.502699999</v>
      </c>
      <c r="I186" s="118">
        <v>51849050.866400003</v>
      </c>
      <c r="J186" s="119">
        <f t="shared" si="24"/>
        <v>193302660.25220001</v>
      </c>
      <c r="K186" s="114"/>
      <c r="L186" s="168"/>
      <c r="M186" s="160"/>
      <c r="N186" s="120">
        <v>2</v>
      </c>
      <c r="O186" s="116" t="s">
        <v>628</v>
      </c>
      <c r="P186" s="118">
        <v>99012034.981600001</v>
      </c>
      <c r="Q186" s="118">
        <v>0</v>
      </c>
      <c r="R186" s="118">
        <v>10123393.0341</v>
      </c>
      <c r="S186" s="118">
        <v>12959267.7305</v>
      </c>
      <c r="T186" s="118">
        <v>51263318.721299998</v>
      </c>
      <c r="U186" s="119">
        <f t="shared" si="25"/>
        <v>173358014.4675</v>
      </c>
    </row>
    <row r="187" spans="1:21" ht="24.95" customHeight="1" x14ac:dyDescent="0.2">
      <c r="A187" s="163"/>
      <c r="B187" s="160"/>
      <c r="C187" s="116">
        <v>4</v>
      </c>
      <c r="D187" s="116" t="s">
        <v>249</v>
      </c>
      <c r="E187" s="118">
        <v>74013572.708100006</v>
      </c>
      <c r="F187" s="118">
        <v>0</v>
      </c>
      <c r="G187" s="118">
        <v>7567448.6089000003</v>
      </c>
      <c r="H187" s="118">
        <v>9687324.4206000008</v>
      </c>
      <c r="I187" s="118">
        <v>30368419.7674</v>
      </c>
      <c r="J187" s="119">
        <f t="shared" si="24"/>
        <v>121636765.505</v>
      </c>
      <c r="K187" s="114"/>
      <c r="L187" s="168"/>
      <c r="M187" s="160"/>
      <c r="N187" s="120">
        <v>3</v>
      </c>
      <c r="O187" s="116" t="s">
        <v>629</v>
      </c>
      <c r="P187" s="118">
        <v>152184775.5124</v>
      </c>
      <c r="Q187" s="118">
        <v>0</v>
      </c>
      <c r="R187" s="118">
        <v>15559990.2235</v>
      </c>
      <c r="S187" s="118">
        <v>19918823.5121</v>
      </c>
      <c r="T187" s="118">
        <v>76094158.955699995</v>
      </c>
      <c r="U187" s="119">
        <f t="shared" si="25"/>
        <v>263757748.20370001</v>
      </c>
    </row>
    <row r="188" spans="1:21" ht="24.95" customHeight="1" x14ac:dyDescent="0.2">
      <c r="A188" s="163"/>
      <c r="B188" s="160"/>
      <c r="C188" s="116">
        <v>5</v>
      </c>
      <c r="D188" s="116" t="s">
        <v>250</v>
      </c>
      <c r="E188" s="118">
        <v>88414511.444199994</v>
      </c>
      <c r="F188" s="118">
        <v>0</v>
      </c>
      <c r="G188" s="118">
        <v>9039859.1386999991</v>
      </c>
      <c r="H188" s="118">
        <v>11572202.563899999</v>
      </c>
      <c r="I188" s="118">
        <v>36968449.498400003</v>
      </c>
      <c r="J188" s="119">
        <f t="shared" si="24"/>
        <v>145995022.64519998</v>
      </c>
      <c r="K188" s="114"/>
      <c r="L188" s="168"/>
      <c r="M188" s="160"/>
      <c r="N188" s="120">
        <v>4</v>
      </c>
      <c r="O188" s="116" t="s">
        <v>630</v>
      </c>
      <c r="P188" s="118">
        <v>100062767.4584</v>
      </c>
      <c r="Q188" s="118">
        <v>0</v>
      </c>
      <c r="R188" s="118">
        <v>10230824.194800001</v>
      </c>
      <c r="S188" s="118">
        <v>13096793.6735</v>
      </c>
      <c r="T188" s="118">
        <v>45111307.675800003</v>
      </c>
      <c r="U188" s="119">
        <f t="shared" si="25"/>
        <v>168501693.0025</v>
      </c>
    </row>
    <row r="189" spans="1:21" ht="24.95" customHeight="1" x14ac:dyDescent="0.2">
      <c r="A189" s="163"/>
      <c r="B189" s="160"/>
      <c r="C189" s="116">
        <v>6</v>
      </c>
      <c r="D189" s="116" t="s">
        <v>251</v>
      </c>
      <c r="E189" s="118">
        <v>101714337.37109999</v>
      </c>
      <c r="F189" s="118">
        <v>0</v>
      </c>
      <c r="G189" s="118">
        <v>10399687.4178</v>
      </c>
      <c r="H189" s="118">
        <v>13312960.694800001</v>
      </c>
      <c r="I189" s="118">
        <v>42662915.282499999</v>
      </c>
      <c r="J189" s="119">
        <f t="shared" si="24"/>
        <v>168089900.76620001</v>
      </c>
      <c r="K189" s="114"/>
      <c r="L189" s="168"/>
      <c r="M189" s="160"/>
      <c r="N189" s="120">
        <v>5</v>
      </c>
      <c r="O189" s="116" t="s">
        <v>631</v>
      </c>
      <c r="P189" s="118">
        <v>89674117.274700001</v>
      </c>
      <c r="Q189" s="118">
        <v>0</v>
      </c>
      <c r="R189" s="118">
        <v>9168646.3603000008</v>
      </c>
      <c r="S189" s="118">
        <v>11737067.0593</v>
      </c>
      <c r="T189" s="118">
        <v>43945110.993000001</v>
      </c>
      <c r="U189" s="119">
        <f t="shared" si="25"/>
        <v>154524941.68730003</v>
      </c>
    </row>
    <row r="190" spans="1:21" ht="24.95" customHeight="1" x14ac:dyDescent="0.2">
      <c r="A190" s="163"/>
      <c r="B190" s="160"/>
      <c r="C190" s="116">
        <v>7</v>
      </c>
      <c r="D190" s="116" t="s">
        <v>252</v>
      </c>
      <c r="E190" s="118">
        <v>116610124.3548</v>
      </c>
      <c r="F190" s="118">
        <v>0</v>
      </c>
      <c r="G190" s="118">
        <v>11922693.2445</v>
      </c>
      <c r="H190" s="118">
        <v>15262607.4384</v>
      </c>
      <c r="I190" s="118">
        <v>44186987.673600003</v>
      </c>
      <c r="J190" s="119">
        <f t="shared" si="24"/>
        <v>187982412.71130002</v>
      </c>
      <c r="K190" s="114"/>
      <c r="L190" s="168"/>
      <c r="M190" s="160"/>
      <c r="N190" s="120">
        <v>6</v>
      </c>
      <c r="O190" s="116" t="s">
        <v>632</v>
      </c>
      <c r="P190" s="118">
        <v>68212840.404899999</v>
      </c>
      <c r="Q190" s="118">
        <v>0</v>
      </c>
      <c r="R190" s="118">
        <v>6974358.1527000004</v>
      </c>
      <c r="S190" s="118">
        <v>8928091.0308999997</v>
      </c>
      <c r="T190" s="118">
        <v>33727049.522100002</v>
      </c>
      <c r="U190" s="119">
        <f t="shared" si="25"/>
        <v>117842339.11060001</v>
      </c>
    </row>
    <row r="191" spans="1:21" ht="24.95" customHeight="1" x14ac:dyDescent="0.2">
      <c r="A191" s="163"/>
      <c r="B191" s="160"/>
      <c r="C191" s="116">
        <v>8</v>
      </c>
      <c r="D191" s="116" t="s">
        <v>253</v>
      </c>
      <c r="E191" s="118">
        <v>92373169.457100004</v>
      </c>
      <c r="F191" s="118">
        <v>0</v>
      </c>
      <c r="G191" s="118">
        <v>9444608.4296000004</v>
      </c>
      <c r="H191" s="118">
        <v>12090334.617699999</v>
      </c>
      <c r="I191" s="118">
        <v>43580432.386</v>
      </c>
      <c r="J191" s="119">
        <f t="shared" si="24"/>
        <v>157488544.89039999</v>
      </c>
      <c r="K191" s="114"/>
      <c r="L191" s="168"/>
      <c r="M191" s="160"/>
      <c r="N191" s="120">
        <v>7</v>
      </c>
      <c r="O191" s="116" t="s">
        <v>837</v>
      </c>
      <c r="P191" s="118">
        <v>66451360.604800001</v>
      </c>
      <c r="Q191" s="118">
        <v>0</v>
      </c>
      <c r="R191" s="118">
        <v>6794257.2959000003</v>
      </c>
      <c r="S191" s="118">
        <v>8697538.3679000009</v>
      </c>
      <c r="T191" s="118">
        <v>34154397.335500002</v>
      </c>
      <c r="U191" s="119">
        <f t="shared" si="25"/>
        <v>116097553.6041</v>
      </c>
    </row>
    <row r="192" spans="1:21" ht="24.95" customHeight="1" x14ac:dyDescent="0.2">
      <c r="A192" s="163"/>
      <c r="B192" s="160"/>
      <c r="C192" s="116">
        <v>9</v>
      </c>
      <c r="D192" s="116" t="s">
        <v>254</v>
      </c>
      <c r="E192" s="118">
        <v>98458412.700399995</v>
      </c>
      <c r="F192" s="118">
        <v>0</v>
      </c>
      <c r="G192" s="118">
        <v>10066788.441099999</v>
      </c>
      <c r="H192" s="118">
        <v>12886806.444700001</v>
      </c>
      <c r="I192" s="118">
        <v>44680302.531099997</v>
      </c>
      <c r="J192" s="119">
        <f t="shared" si="24"/>
        <v>166092310.1173</v>
      </c>
      <c r="K192" s="114"/>
      <c r="L192" s="168"/>
      <c r="M192" s="160"/>
      <c r="N192" s="120">
        <v>8</v>
      </c>
      <c r="O192" s="116" t="s">
        <v>633</v>
      </c>
      <c r="P192" s="118">
        <v>149213714.10839999</v>
      </c>
      <c r="Q192" s="118">
        <v>0</v>
      </c>
      <c r="R192" s="118">
        <v>15256216.8254</v>
      </c>
      <c r="S192" s="118">
        <v>19529953.813700002</v>
      </c>
      <c r="T192" s="118">
        <v>75938857.794499993</v>
      </c>
      <c r="U192" s="119">
        <f t="shared" si="25"/>
        <v>259938742.54199997</v>
      </c>
    </row>
    <row r="193" spans="1:21" ht="24.95" customHeight="1" x14ac:dyDescent="0.2">
      <c r="A193" s="163"/>
      <c r="B193" s="160"/>
      <c r="C193" s="116">
        <v>10</v>
      </c>
      <c r="D193" s="116" t="s">
        <v>255</v>
      </c>
      <c r="E193" s="118">
        <v>77096774.202900007</v>
      </c>
      <c r="F193" s="118">
        <v>0</v>
      </c>
      <c r="G193" s="118">
        <v>7882687.6657999996</v>
      </c>
      <c r="H193" s="118">
        <v>10090871.662599999</v>
      </c>
      <c r="I193" s="118">
        <v>34665354.847400002</v>
      </c>
      <c r="J193" s="119">
        <f t="shared" si="24"/>
        <v>129735688.37870002</v>
      </c>
      <c r="K193" s="114"/>
      <c r="L193" s="168"/>
      <c r="M193" s="160"/>
      <c r="N193" s="120">
        <v>9</v>
      </c>
      <c r="O193" s="116" t="s">
        <v>634</v>
      </c>
      <c r="P193" s="118">
        <v>88800714.308899999</v>
      </c>
      <c r="Q193" s="118">
        <v>0</v>
      </c>
      <c r="R193" s="118">
        <v>9079346.0899</v>
      </c>
      <c r="S193" s="118">
        <v>11622751.028200001</v>
      </c>
      <c r="T193" s="118">
        <v>38673679.101099998</v>
      </c>
      <c r="U193" s="119">
        <f t="shared" si="25"/>
        <v>148176490.52810001</v>
      </c>
    </row>
    <row r="194" spans="1:21" ht="24.95" customHeight="1" x14ac:dyDescent="0.2">
      <c r="A194" s="163"/>
      <c r="B194" s="160"/>
      <c r="C194" s="116">
        <v>11</v>
      </c>
      <c r="D194" s="116" t="s">
        <v>256</v>
      </c>
      <c r="E194" s="118">
        <v>105197461.29880001</v>
      </c>
      <c r="F194" s="118">
        <v>0</v>
      </c>
      <c r="G194" s="118">
        <v>10755816.170399999</v>
      </c>
      <c r="H194" s="118">
        <v>13768852.0976</v>
      </c>
      <c r="I194" s="118">
        <v>42051776.453699999</v>
      </c>
      <c r="J194" s="119">
        <f t="shared" si="24"/>
        <v>171773906.0205</v>
      </c>
      <c r="K194" s="114"/>
      <c r="L194" s="168"/>
      <c r="M194" s="160"/>
      <c r="N194" s="120">
        <v>10</v>
      </c>
      <c r="O194" s="116" t="s">
        <v>635</v>
      </c>
      <c r="P194" s="118">
        <v>110947809.4982</v>
      </c>
      <c r="Q194" s="118">
        <v>0</v>
      </c>
      <c r="R194" s="118">
        <v>11343755.150900001</v>
      </c>
      <c r="S194" s="118">
        <v>14521490.9245</v>
      </c>
      <c r="T194" s="118">
        <v>54324225.520000003</v>
      </c>
      <c r="U194" s="119">
        <f t="shared" si="25"/>
        <v>191137281.0936</v>
      </c>
    </row>
    <row r="195" spans="1:21" ht="24.95" customHeight="1" x14ac:dyDescent="0.2">
      <c r="A195" s="163"/>
      <c r="B195" s="160"/>
      <c r="C195" s="116">
        <v>12</v>
      </c>
      <c r="D195" s="116" t="s">
        <v>257</v>
      </c>
      <c r="E195" s="118">
        <v>90783286.107299998</v>
      </c>
      <c r="F195" s="118">
        <v>0</v>
      </c>
      <c r="G195" s="118">
        <v>9282052.2916000001</v>
      </c>
      <c r="H195" s="118">
        <v>11882241.490499999</v>
      </c>
      <c r="I195" s="118">
        <v>37373059.352399997</v>
      </c>
      <c r="J195" s="119">
        <f t="shared" si="24"/>
        <v>149320639.24180001</v>
      </c>
      <c r="K195" s="114"/>
      <c r="L195" s="168"/>
      <c r="M195" s="160"/>
      <c r="N195" s="120">
        <v>11</v>
      </c>
      <c r="O195" s="116" t="s">
        <v>636</v>
      </c>
      <c r="P195" s="118">
        <v>85596283.579500005</v>
      </c>
      <c r="Q195" s="118">
        <v>0</v>
      </c>
      <c r="R195" s="118">
        <v>8751712.0629999992</v>
      </c>
      <c r="S195" s="118">
        <v>11203336.603</v>
      </c>
      <c r="T195" s="118">
        <v>42613367.586400002</v>
      </c>
      <c r="U195" s="119">
        <f t="shared" si="25"/>
        <v>148164699.8319</v>
      </c>
    </row>
    <row r="196" spans="1:21" ht="24.95" customHeight="1" x14ac:dyDescent="0.2">
      <c r="A196" s="163"/>
      <c r="B196" s="160"/>
      <c r="C196" s="116">
        <v>13</v>
      </c>
      <c r="D196" s="116" t="s">
        <v>258</v>
      </c>
      <c r="E196" s="118">
        <v>100056898.52159999</v>
      </c>
      <c r="F196" s="118">
        <v>0</v>
      </c>
      <c r="G196" s="118">
        <v>10230224.130799999</v>
      </c>
      <c r="H196" s="118">
        <v>13096025.5131</v>
      </c>
      <c r="I196" s="118">
        <v>42955992.300300002</v>
      </c>
      <c r="J196" s="119">
        <f t="shared" si="24"/>
        <v>166339140.46579999</v>
      </c>
      <c r="K196" s="114"/>
      <c r="L196" s="168"/>
      <c r="M196" s="160"/>
      <c r="N196" s="120">
        <v>12</v>
      </c>
      <c r="O196" s="116" t="s">
        <v>637</v>
      </c>
      <c r="P196" s="118">
        <v>77332497.974099994</v>
      </c>
      <c r="Q196" s="118">
        <v>0</v>
      </c>
      <c r="R196" s="118">
        <v>7906789.0225999998</v>
      </c>
      <c r="S196" s="118">
        <v>10121724.552999999</v>
      </c>
      <c r="T196" s="118">
        <v>39441107.698100001</v>
      </c>
      <c r="U196" s="119">
        <f t="shared" si="25"/>
        <v>134802119.24779999</v>
      </c>
    </row>
    <row r="197" spans="1:21" ht="24.95" customHeight="1" x14ac:dyDescent="0.2">
      <c r="A197" s="163"/>
      <c r="B197" s="160"/>
      <c r="C197" s="116">
        <v>14</v>
      </c>
      <c r="D197" s="116" t="s">
        <v>259</v>
      </c>
      <c r="E197" s="118">
        <v>94727509.770600006</v>
      </c>
      <c r="F197" s="118">
        <v>0</v>
      </c>
      <c r="G197" s="118">
        <v>9685325.7558999993</v>
      </c>
      <c r="H197" s="118">
        <v>12398484.293199999</v>
      </c>
      <c r="I197" s="118">
        <v>41847134.819399998</v>
      </c>
      <c r="J197" s="119">
        <f t="shared" si="24"/>
        <v>158658454.63910002</v>
      </c>
      <c r="K197" s="114"/>
      <c r="L197" s="168"/>
      <c r="M197" s="160"/>
      <c r="N197" s="120">
        <v>13</v>
      </c>
      <c r="O197" s="116" t="s">
        <v>838</v>
      </c>
      <c r="P197" s="118">
        <v>69735197.136999995</v>
      </c>
      <c r="Q197" s="118">
        <v>0</v>
      </c>
      <c r="R197" s="118">
        <v>7130010.0948000001</v>
      </c>
      <c r="S197" s="118">
        <v>9127345.8838</v>
      </c>
      <c r="T197" s="118">
        <v>34848489.273000002</v>
      </c>
      <c r="U197" s="119">
        <f t="shared" si="25"/>
        <v>120841042.38859999</v>
      </c>
    </row>
    <row r="198" spans="1:21" ht="24.95" customHeight="1" x14ac:dyDescent="0.2">
      <c r="A198" s="163"/>
      <c r="B198" s="160"/>
      <c r="C198" s="116">
        <v>15</v>
      </c>
      <c r="D198" s="116" t="s">
        <v>260</v>
      </c>
      <c r="E198" s="118">
        <v>107448959.1911</v>
      </c>
      <c r="F198" s="118">
        <v>0</v>
      </c>
      <c r="G198" s="118">
        <v>10986018.4694</v>
      </c>
      <c r="H198" s="118">
        <v>14063541.1622</v>
      </c>
      <c r="I198" s="118">
        <v>44753459.443899997</v>
      </c>
      <c r="J198" s="119">
        <f t="shared" si="24"/>
        <v>177251978.26660001</v>
      </c>
      <c r="K198" s="114"/>
      <c r="L198" s="168"/>
      <c r="M198" s="160"/>
      <c r="N198" s="120">
        <v>14</v>
      </c>
      <c r="O198" s="116" t="s">
        <v>638</v>
      </c>
      <c r="P198" s="118">
        <v>80169465.078700006</v>
      </c>
      <c r="Q198" s="118">
        <v>0</v>
      </c>
      <c r="R198" s="118">
        <v>8196852.0744000003</v>
      </c>
      <c r="S198" s="118">
        <v>10493043.214</v>
      </c>
      <c r="T198" s="118">
        <v>36159112.440700002</v>
      </c>
      <c r="U198" s="119">
        <f t="shared" si="25"/>
        <v>135018472.80780002</v>
      </c>
    </row>
    <row r="199" spans="1:21" ht="24.95" customHeight="1" x14ac:dyDescent="0.2">
      <c r="A199" s="163"/>
      <c r="B199" s="160"/>
      <c r="C199" s="116">
        <v>16</v>
      </c>
      <c r="D199" s="116" t="s">
        <v>261</v>
      </c>
      <c r="E199" s="118">
        <v>100983588.8483</v>
      </c>
      <c r="F199" s="118">
        <v>0</v>
      </c>
      <c r="G199" s="118">
        <v>10324972.717700001</v>
      </c>
      <c r="H199" s="118">
        <v>13217316.1022</v>
      </c>
      <c r="I199" s="118">
        <v>42907191.067400001</v>
      </c>
      <c r="J199" s="119">
        <f t="shared" si="24"/>
        <v>167433068.73559999</v>
      </c>
      <c r="K199" s="114"/>
      <c r="L199" s="168"/>
      <c r="M199" s="160"/>
      <c r="N199" s="120">
        <v>15</v>
      </c>
      <c r="O199" s="116" t="s">
        <v>639</v>
      </c>
      <c r="P199" s="118">
        <v>83970951.867200002</v>
      </c>
      <c r="Q199" s="118">
        <v>0</v>
      </c>
      <c r="R199" s="118">
        <v>8585531.5403000005</v>
      </c>
      <c r="S199" s="118">
        <v>10990603.789100001</v>
      </c>
      <c r="T199" s="118">
        <v>42289284.260399997</v>
      </c>
      <c r="U199" s="119">
        <f t="shared" si="25"/>
        <v>145836371.45700002</v>
      </c>
    </row>
    <row r="200" spans="1:21" ht="24.95" customHeight="1" x14ac:dyDescent="0.2">
      <c r="A200" s="163"/>
      <c r="B200" s="160"/>
      <c r="C200" s="116">
        <v>17</v>
      </c>
      <c r="D200" s="116" t="s">
        <v>262</v>
      </c>
      <c r="E200" s="118">
        <v>101381689.04090001</v>
      </c>
      <c r="F200" s="118">
        <v>0</v>
      </c>
      <c r="G200" s="118">
        <v>10365676.1</v>
      </c>
      <c r="H200" s="118">
        <v>13269421.7576</v>
      </c>
      <c r="I200" s="118">
        <v>45113492.1127</v>
      </c>
      <c r="J200" s="119">
        <f t="shared" si="24"/>
        <v>170130279.01120001</v>
      </c>
      <c r="K200" s="114"/>
      <c r="L200" s="168"/>
      <c r="M200" s="160"/>
      <c r="N200" s="120">
        <v>16</v>
      </c>
      <c r="O200" s="116" t="s">
        <v>640</v>
      </c>
      <c r="P200" s="118">
        <v>101815031.7176</v>
      </c>
      <c r="Q200" s="118">
        <v>0</v>
      </c>
      <c r="R200" s="118">
        <v>10409982.817199999</v>
      </c>
      <c r="S200" s="118">
        <v>13326140.153200001</v>
      </c>
      <c r="T200" s="118">
        <v>49337602.296999998</v>
      </c>
      <c r="U200" s="119">
        <f t="shared" si="25"/>
        <v>174888756.98500001</v>
      </c>
    </row>
    <row r="201" spans="1:21" ht="24.95" customHeight="1" x14ac:dyDescent="0.2">
      <c r="A201" s="163"/>
      <c r="B201" s="161"/>
      <c r="C201" s="116">
        <v>18</v>
      </c>
      <c r="D201" s="116" t="s">
        <v>263</v>
      </c>
      <c r="E201" s="118">
        <v>111802564.15189999</v>
      </c>
      <c r="F201" s="118">
        <v>0</v>
      </c>
      <c r="G201" s="118">
        <v>11431148.7421</v>
      </c>
      <c r="H201" s="118">
        <v>14633366.1567</v>
      </c>
      <c r="I201" s="118">
        <v>46407039.342600003</v>
      </c>
      <c r="J201" s="119">
        <f t="shared" ref="J201:J264" si="36">E201+F201+G201+H201+I201</f>
        <v>184274118.3933</v>
      </c>
      <c r="K201" s="114"/>
      <c r="L201" s="168"/>
      <c r="M201" s="160"/>
      <c r="N201" s="120">
        <v>17</v>
      </c>
      <c r="O201" s="116" t="s">
        <v>641</v>
      </c>
      <c r="P201" s="118">
        <v>85471685.794200003</v>
      </c>
      <c r="Q201" s="118">
        <v>0</v>
      </c>
      <c r="R201" s="118">
        <v>8738972.6788999997</v>
      </c>
      <c r="S201" s="118">
        <v>11187028.5243</v>
      </c>
      <c r="T201" s="118">
        <v>38606543.703299999</v>
      </c>
      <c r="U201" s="119">
        <f t="shared" ref="U201:U264" si="37">P201+Q201+R201+S201+T201</f>
        <v>144004230.70069999</v>
      </c>
    </row>
    <row r="202" spans="1:21" ht="24.95" customHeight="1" x14ac:dyDescent="0.2">
      <c r="A202" s="116"/>
      <c r="B202" s="164" t="s">
        <v>866</v>
      </c>
      <c r="C202" s="165"/>
      <c r="D202" s="166"/>
      <c r="E202" s="121">
        <f>SUM(E184:E201)</f>
        <v>1790932055.8715</v>
      </c>
      <c r="F202" s="121">
        <f t="shared" ref="F202:I202" si="38">SUM(F184:F201)</f>
        <v>0</v>
      </c>
      <c r="G202" s="121">
        <f t="shared" ref="G202" si="39">SUM(G184:G201)</f>
        <v>183112175.22549999</v>
      </c>
      <c r="H202" s="121">
        <f t="shared" si="38"/>
        <v>234407544.53219998</v>
      </c>
      <c r="I202" s="121">
        <f t="shared" si="38"/>
        <v>753882752.90499985</v>
      </c>
      <c r="J202" s="127">
        <f t="shared" si="36"/>
        <v>2962334528.5341997</v>
      </c>
      <c r="K202" s="114"/>
      <c r="L202" s="168"/>
      <c r="M202" s="160"/>
      <c r="N202" s="120">
        <v>18</v>
      </c>
      <c r="O202" s="116" t="s">
        <v>642</v>
      </c>
      <c r="P202" s="118">
        <v>79437040.561199993</v>
      </c>
      <c r="Q202" s="118">
        <v>0</v>
      </c>
      <c r="R202" s="118">
        <v>8121966.0137</v>
      </c>
      <c r="S202" s="118">
        <v>10397179.2575</v>
      </c>
      <c r="T202" s="118">
        <v>40194965.418099999</v>
      </c>
      <c r="U202" s="119">
        <f t="shared" si="37"/>
        <v>138151151.25049999</v>
      </c>
    </row>
    <row r="203" spans="1:21" ht="24.95" customHeight="1" x14ac:dyDescent="0.2">
      <c r="A203" s="163">
        <v>10</v>
      </c>
      <c r="B203" s="159" t="s">
        <v>51</v>
      </c>
      <c r="C203" s="116">
        <v>1</v>
      </c>
      <c r="D203" s="116" t="s">
        <v>264</v>
      </c>
      <c r="E203" s="118">
        <v>78290996.249400005</v>
      </c>
      <c r="F203" s="118">
        <v>0</v>
      </c>
      <c r="G203" s="118">
        <v>8004789.7834999999</v>
      </c>
      <c r="H203" s="118">
        <v>10247178.350299999</v>
      </c>
      <c r="I203" s="118">
        <v>40202317.060699999</v>
      </c>
      <c r="J203" s="119">
        <f t="shared" si="36"/>
        <v>136745281.44389999</v>
      </c>
      <c r="K203" s="114"/>
      <c r="L203" s="168"/>
      <c r="M203" s="160"/>
      <c r="N203" s="120">
        <v>19</v>
      </c>
      <c r="O203" s="116" t="s">
        <v>643</v>
      </c>
      <c r="P203" s="118">
        <v>75452653.269500002</v>
      </c>
      <c r="Q203" s="118">
        <v>0</v>
      </c>
      <c r="R203" s="118">
        <v>7714586.0566999996</v>
      </c>
      <c r="S203" s="118">
        <v>9875679.6067999993</v>
      </c>
      <c r="T203" s="118">
        <v>35324907.939400002</v>
      </c>
      <c r="U203" s="119">
        <f t="shared" si="37"/>
        <v>128367826.87240002</v>
      </c>
    </row>
    <row r="204" spans="1:21" ht="24.95" customHeight="1" x14ac:dyDescent="0.2">
      <c r="A204" s="163"/>
      <c r="B204" s="160"/>
      <c r="C204" s="116">
        <v>2</v>
      </c>
      <c r="D204" s="116" t="s">
        <v>265</v>
      </c>
      <c r="E204" s="118">
        <v>85334079.553900003</v>
      </c>
      <c r="F204" s="118">
        <v>0</v>
      </c>
      <c r="G204" s="118">
        <v>8724903.2574000005</v>
      </c>
      <c r="H204" s="118">
        <v>11169017.8237</v>
      </c>
      <c r="I204" s="118">
        <v>43428141.469899997</v>
      </c>
      <c r="J204" s="119">
        <f t="shared" si="36"/>
        <v>148656142.1049</v>
      </c>
      <c r="K204" s="114"/>
      <c r="L204" s="169"/>
      <c r="M204" s="161"/>
      <c r="N204" s="120">
        <v>20</v>
      </c>
      <c r="O204" s="116" t="s">
        <v>644</v>
      </c>
      <c r="P204" s="118">
        <v>102338733.5062</v>
      </c>
      <c r="Q204" s="118">
        <v>0</v>
      </c>
      <c r="R204" s="118">
        <v>10463528.217499999</v>
      </c>
      <c r="S204" s="118">
        <v>13394685.2719</v>
      </c>
      <c r="T204" s="118">
        <v>51544981.822700001</v>
      </c>
      <c r="U204" s="119">
        <f t="shared" si="37"/>
        <v>177741928.81830001</v>
      </c>
    </row>
    <row r="205" spans="1:21" ht="24.95" customHeight="1" x14ac:dyDescent="0.2">
      <c r="A205" s="163"/>
      <c r="B205" s="160"/>
      <c r="C205" s="116">
        <v>3</v>
      </c>
      <c r="D205" s="116" t="s">
        <v>266</v>
      </c>
      <c r="E205" s="118">
        <v>72946575.651999995</v>
      </c>
      <c r="F205" s="118">
        <v>0</v>
      </c>
      <c r="G205" s="118">
        <v>7458354.4914999995</v>
      </c>
      <c r="H205" s="118">
        <v>9547669.6754000001</v>
      </c>
      <c r="I205" s="118">
        <v>38578575.116599999</v>
      </c>
      <c r="J205" s="119">
        <f t="shared" si="36"/>
        <v>128531174.9355</v>
      </c>
      <c r="K205" s="114"/>
      <c r="L205" s="115"/>
      <c r="M205" s="164" t="s">
        <v>884</v>
      </c>
      <c r="N205" s="165"/>
      <c r="O205" s="166"/>
      <c r="P205" s="121">
        <f>SUM(P185:P204)</f>
        <v>1861789321.3267999</v>
      </c>
      <c r="Q205" s="121">
        <f t="shared" ref="Q205:T205" si="40">SUM(Q185:Q204)</f>
        <v>0</v>
      </c>
      <c r="R205" s="121">
        <f t="shared" ref="R205" si="41">SUM(R185:R204)</f>
        <v>190356910.1476</v>
      </c>
      <c r="S205" s="121">
        <f t="shared" si="40"/>
        <v>243681753.2067</v>
      </c>
      <c r="T205" s="121">
        <f t="shared" si="40"/>
        <v>910456575.81890011</v>
      </c>
      <c r="U205" s="127">
        <f t="shared" si="37"/>
        <v>3206284560.5</v>
      </c>
    </row>
    <row r="206" spans="1:21" ht="24.95" customHeight="1" x14ac:dyDescent="0.2">
      <c r="A206" s="163"/>
      <c r="B206" s="160"/>
      <c r="C206" s="116">
        <v>4</v>
      </c>
      <c r="D206" s="116" t="s">
        <v>267</v>
      </c>
      <c r="E206" s="118">
        <v>104837419.3831</v>
      </c>
      <c r="F206" s="118">
        <v>0</v>
      </c>
      <c r="G206" s="118">
        <v>10719004.021</v>
      </c>
      <c r="H206" s="118">
        <v>13721727.729499999</v>
      </c>
      <c r="I206" s="118">
        <v>49634975.2632</v>
      </c>
      <c r="J206" s="119">
        <f t="shared" si="36"/>
        <v>178913126.39679998</v>
      </c>
      <c r="K206" s="114"/>
      <c r="L206" s="167">
        <v>28</v>
      </c>
      <c r="M206" s="159" t="s">
        <v>69</v>
      </c>
      <c r="N206" s="120">
        <v>1</v>
      </c>
      <c r="O206" s="116" t="s">
        <v>645</v>
      </c>
      <c r="P206" s="118">
        <v>98646311.729499996</v>
      </c>
      <c r="Q206" s="118">
        <v>0</v>
      </c>
      <c r="R206" s="118">
        <v>10086000.001800001</v>
      </c>
      <c r="S206" s="118">
        <v>12911399.7563</v>
      </c>
      <c r="T206" s="118">
        <v>43123168.326499999</v>
      </c>
      <c r="U206" s="119">
        <f t="shared" si="37"/>
        <v>164766879.8141</v>
      </c>
    </row>
    <row r="207" spans="1:21" ht="24.95" customHeight="1" x14ac:dyDescent="0.2">
      <c r="A207" s="163"/>
      <c r="B207" s="160"/>
      <c r="C207" s="116">
        <v>5</v>
      </c>
      <c r="D207" s="116" t="s">
        <v>268</v>
      </c>
      <c r="E207" s="118">
        <v>95385761.123500004</v>
      </c>
      <c r="F207" s="118">
        <v>0</v>
      </c>
      <c r="G207" s="118">
        <v>9752628.0505999997</v>
      </c>
      <c r="H207" s="118">
        <v>12484640.037</v>
      </c>
      <c r="I207" s="118">
        <v>48837439.091700003</v>
      </c>
      <c r="J207" s="119">
        <f t="shared" si="36"/>
        <v>166460468.3028</v>
      </c>
      <c r="K207" s="114"/>
      <c r="L207" s="168"/>
      <c r="M207" s="160"/>
      <c r="N207" s="120">
        <v>2</v>
      </c>
      <c r="O207" s="116" t="s">
        <v>646</v>
      </c>
      <c r="P207" s="118">
        <v>104351977.24860001</v>
      </c>
      <c r="Q207" s="118">
        <v>0</v>
      </c>
      <c r="R207" s="118">
        <v>10669370.443399999</v>
      </c>
      <c r="S207" s="118">
        <v>13658190.2556</v>
      </c>
      <c r="T207" s="118">
        <v>46572777.395099998</v>
      </c>
      <c r="U207" s="119">
        <f t="shared" si="37"/>
        <v>175252315.3427</v>
      </c>
    </row>
    <row r="208" spans="1:21" ht="24.95" customHeight="1" x14ac:dyDescent="0.2">
      <c r="A208" s="163"/>
      <c r="B208" s="160"/>
      <c r="C208" s="116">
        <v>6</v>
      </c>
      <c r="D208" s="116" t="s">
        <v>269</v>
      </c>
      <c r="E208" s="118">
        <v>97707519.797800004</v>
      </c>
      <c r="F208" s="118">
        <v>0</v>
      </c>
      <c r="G208" s="118">
        <v>9990014.0976</v>
      </c>
      <c r="H208" s="118">
        <v>12788525.2392</v>
      </c>
      <c r="I208" s="118">
        <v>49089084.491700001</v>
      </c>
      <c r="J208" s="119">
        <f t="shared" si="36"/>
        <v>169575143.62630001</v>
      </c>
      <c r="K208" s="114"/>
      <c r="L208" s="168"/>
      <c r="M208" s="160"/>
      <c r="N208" s="120">
        <v>3</v>
      </c>
      <c r="O208" s="116" t="s">
        <v>647</v>
      </c>
      <c r="P208" s="118">
        <v>106238902.18279999</v>
      </c>
      <c r="Q208" s="118">
        <v>0</v>
      </c>
      <c r="R208" s="118">
        <v>10862297.320800001</v>
      </c>
      <c r="S208" s="118">
        <v>13905161.903200001</v>
      </c>
      <c r="T208" s="118">
        <v>47983249.862599999</v>
      </c>
      <c r="U208" s="119">
        <f t="shared" si="37"/>
        <v>178989611.2694</v>
      </c>
    </row>
    <row r="209" spans="1:21" ht="24.95" customHeight="1" x14ac:dyDescent="0.2">
      <c r="A209" s="163"/>
      <c r="B209" s="160"/>
      <c r="C209" s="116">
        <v>7</v>
      </c>
      <c r="D209" s="116" t="s">
        <v>270</v>
      </c>
      <c r="E209" s="118">
        <v>103588000.3249</v>
      </c>
      <c r="F209" s="118">
        <v>0</v>
      </c>
      <c r="G209" s="118">
        <v>10591258.3364</v>
      </c>
      <c r="H209" s="118">
        <v>13558196.537699999</v>
      </c>
      <c r="I209" s="118">
        <v>47297459.116400003</v>
      </c>
      <c r="J209" s="119">
        <f t="shared" si="36"/>
        <v>175034914.3154</v>
      </c>
      <c r="K209" s="114"/>
      <c r="L209" s="168"/>
      <c r="M209" s="160"/>
      <c r="N209" s="120">
        <v>4</v>
      </c>
      <c r="O209" s="116" t="s">
        <v>648</v>
      </c>
      <c r="P209" s="118">
        <v>78799216.556299999</v>
      </c>
      <c r="Q209" s="118">
        <v>0</v>
      </c>
      <c r="R209" s="118">
        <v>8056752.2940999996</v>
      </c>
      <c r="S209" s="118">
        <v>10313697.1632</v>
      </c>
      <c r="T209" s="118">
        <v>34766473.956100002</v>
      </c>
      <c r="U209" s="119">
        <f t="shared" si="37"/>
        <v>131936139.96970001</v>
      </c>
    </row>
    <row r="210" spans="1:21" ht="24.95" customHeight="1" x14ac:dyDescent="0.2">
      <c r="A210" s="163"/>
      <c r="B210" s="160"/>
      <c r="C210" s="116">
        <v>8</v>
      </c>
      <c r="D210" s="116" t="s">
        <v>271</v>
      </c>
      <c r="E210" s="118">
        <v>97426029.777799994</v>
      </c>
      <c r="F210" s="118">
        <v>0</v>
      </c>
      <c r="G210" s="118">
        <v>9961233.4134999998</v>
      </c>
      <c r="H210" s="118">
        <v>12751682.1975</v>
      </c>
      <c r="I210" s="118">
        <v>45404456.5942</v>
      </c>
      <c r="J210" s="119">
        <f t="shared" si="36"/>
        <v>165543401.98299998</v>
      </c>
      <c r="K210" s="114"/>
      <c r="L210" s="168"/>
      <c r="M210" s="160"/>
      <c r="N210" s="120">
        <v>5</v>
      </c>
      <c r="O210" s="116" t="s">
        <v>649</v>
      </c>
      <c r="P210" s="118">
        <v>82572042.502100006</v>
      </c>
      <c r="Q210" s="118">
        <v>0</v>
      </c>
      <c r="R210" s="118">
        <v>8442501.3588999994</v>
      </c>
      <c r="S210" s="118">
        <v>10807506.441400001</v>
      </c>
      <c r="T210" s="118">
        <v>39184738.068300001</v>
      </c>
      <c r="U210" s="119">
        <f t="shared" si="37"/>
        <v>141006788.3707</v>
      </c>
    </row>
    <row r="211" spans="1:21" ht="24.95" customHeight="1" x14ac:dyDescent="0.2">
      <c r="A211" s="163"/>
      <c r="B211" s="160"/>
      <c r="C211" s="116">
        <v>9</v>
      </c>
      <c r="D211" s="116" t="s">
        <v>272</v>
      </c>
      <c r="E211" s="118">
        <v>91670714.341199994</v>
      </c>
      <c r="F211" s="118">
        <v>0</v>
      </c>
      <c r="G211" s="118">
        <v>9372786.5624000002</v>
      </c>
      <c r="H211" s="118">
        <v>11998393.229800001</v>
      </c>
      <c r="I211" s="118">
        <v>43747281.761200003</v>
      </c>
      <c r="J211" s="119">
        <f t="shared" si="36"/>
        <v>156789175.8946</v>
      </c>
      <c r="K211" s="114"/>
      <c r="L211" s="168"/>
      <c r="M211" s="160"/>
      <c r="N211" s="120">
        <v>6</v>
      </c>
      <c r="O211" s="116" t="s">
        <v>650</v>
      </c>
      <c r="P211" s="118">
        <v>126893811.4689</v>
      </c>
      <c r="Q211" s="118">
        <v>0</v>
      </c>
      <c r="R211" s="118">
        <v>12974139.228</v>
      </c>
      <c r="S211" s="118">
        <v>16608595.879000001</v>
      </c>
      <c r="T211" s="118">
        <v>59102830.979400001</v>
      </c>
      <c r="U211" s="119">
        <f t="shared" si="37"/>
        <v>215579377.55530003</v>
      </c>
    </row>
    <row r="212" spans="1:21" ht="24.95" customHeight="1" x14ac:dyDescent="0.2">
      <c r="A212" s="163"/>
      <c r="B212" s="160"/>
      <c r="C212" s="116">
        <v>10</v>
      </c>
      <c r="D212" s="116" t="s">
        <v>273</v>
      </c>
      <c r="E212" s="118">
        <v>102508319.1301</v>
      </c>
      <c r="F212" s="118">
        <v>0</v>
      </c>
      <c r="G212" s="118">
        <v>10480867.3412</v>
      </c>
      <c r="H212" s="118">
        <v>13416881.619100001</v>
      </c>
      <c r="I212" s="118">
        <v>51256829.866899997</v>
      </c>
      <c r="J212" s="119">
        <f t="shared" si="36"/>
        <v>177662897.95730001</v>
      </c>
      <c r="K212" s="114"/>
      <c r="L212" s="168"/>
      <c r="M212" s="160"/>
      <c r="N212" s="120">
        <v>7</v>
      </c>
      <c r="O212" s="116" t="s">
        <v>651</v>
      </c>
      <c r="P212" s="118">
        <v>89368972.831900001</v>
      </c>
      <c r="Q212" s="118">
        <v>0</v>
      </c>
      <c r="R212" s="118">
        <v>9137447.1517999992</v>
      </c>
      <c r="S212" s="118">
        <v>11697127.99</v>
      </c>
      <c r="T212" s="118">
        <v>38954392.653899997</v>
      </c>
      <c r="U212" s="119">
        <f t="shared" si="37"/>
        <v>149157940.62760001</v>
      </c>
    </row>
    <row r="213" spans="1:21" ht="24.95" customHeight="1" x14ac:dyDescent="0.2">
      <c r="A213" s="163"/>
      <c r="B213" s="160"/>
      <c r="C213" s="116">
        <v>11</v>
      </c>
      <c r="D213" s="116" t="s">
        <v>274</v>
      </c>
      <c r="E213" s="118">
        <v>86138582.262700006</v>
      </c>
      <c r="F213" s="118">
        <v>0</v>
      </c>
      <c r="G213" s="118">
        <v>8807158.8853999991</v>
      </c>
      <c r="H213" s="118">
        <v>11274315.7908</v>
      </c>
      <c r="I213" s="118">
        <v>40063912.090599999</v>
      </c>
      <c r="J213" s="119">
        <f t="shared" si="36"/>
        <v>146283969.02950001</v>
      </c>
      <c r="K213" s="114"/>
      <c r="L213" s="168"/>
      <c r="M213" s="160"/>
      <c r="N213" s="120">
        <v>8</v>
      </c>
      <c r="O213" s="116" t="s">
        <v>652</v>
      </c>
      <c r="P213" s="118">
        <v>90039649.428100005</v>
      </c>
      <c r="Q213" s="118">
        <v>0</v>
      </c>
      <c r="R213" s="118">
        <v>9206019.8539000005</v>
      </c>
      <c r="S213" s="118">
        <v>11784910.021500001</v>
      </c>
      <c r="T213" s="118">
        <v>43205672.068400003</v>
      </c>
      <c r="U213" s="119">
        <f t="shared" si="37"/>
        <v>154236251.37190002</v>
      </c>
    </row>
    <row r="214" spans="1:21" ht="24.95" customHeight="1" x14ac:dyDescent="0.2">
      <c r="A214" s="163"/>
      <c r="B214" s="160"/>
      <c r="C214" s="116">
        <v>12</v>
      </c>
      <c r="D214" s="116" t="s">
        <v>275</v>
      </c>
      <c r="E214" s="118">
        <v>88838920.416700006</v>
      </c>
      <c r="F214" s="118">
        <v>0</v>
      </c>
      <c r="G214" s="118">
        <v>9083252.4376999997</v>
      </c>
      <c r="H214" s="118">
        <v>11627751.6646</v>
      </c>
      <c r="I214" s="118">
        <v>44211927.017800003</v>
      </c>
      <c r="J214" s="119">
        <f t="shared" si="36"/>
        <v>153761851.53680003</v>
      </c>
      <c r="K214" s="114"/>
      <c r="L214" s="168"/>
      <c r="M214" s="160"/>
      <c r="N214" s="120">
        <v>9</v>
      </c>
      <c r="O214" s="116" t="s">
        <v>653</v>
      </c>
      <c r="P214" s="118">
        <v>108249644.65369999</v>
      </c>
      <c r="Q214" s="118">
        <v>0</v>
      </c>
      <c r="R214" s="118">
        <v>11067883.806600001</v>
      </c>
      <c r="S214" s="118">
        <v>14168339.505999999</v>
      </c>
      <c r="T214" s="118">
        <v>48349843.286499999</v>
      </c>
      <c r="U214" s="119">
        <f t="shared" si="37"/>
        <v>181835711.25279999</v>
      </c>
    </row>
    <row r="215" spans="1:21" ht="24.95" customHeight="1" x14ac:dyDescent="0.2">
      <c r="A215" s="163"/>
      <c r="B215" s="160"/>
      <c r="C215" s="116">
        <v>13</v>
      </c>
      <c r="D215" s="116" t="s">
        <v>276</v>
      </c>
      <c r="E215" s="118">
        <v>81374533.869200006</v>
      </c>
      <c r="F215" s="118">
        <v>0</v>
      </c>
      <c r="G215" s="118">
        <v>8320063.2072999999</v>
      </c>
      <c r="H215" s="118">
        <v>10650769.586300001</v>
      </c>
      <c r="I215" s="118">
        <v>42477730.717699997</v>
      </c>
      <c r="J215" s="119">
        <f t="shared" si="36"/>
        <v>142823097.38049999</v>
      </c>
      <c r="K215" s="114"/>
      <c r="L215" s="168"/>
      <c r="M215" s="160"/>
      <c r="N215" s="120">
        <v>10</v>
      </c>
      <c r="O215" s="116" t="s">
        <v>654</v>
      </c>
      <c r="P215" s="118">
        <v>117464148.4192</v>
      </c>
      <c r="Q215" s="118">
        <v>0</v>
      </c>
      <c r="R215" s="118">
        <v>12010012.1373</v>
      </c>
      <c r="S215" s="118">
        <v>15374387.046800001</v>
      </c>
      <c r="T215" s="118">
        <v>53477118.313500002</v>
      </c>
      <c r="U215" s="119">
        <f t="shared" si="37"/>
        <v>198325665.91680002</v>
      </c>
    </row>
    <row r="216" spans="1:21" ht="24.95" customHeight="1" x14ac:dyDescent="0.2">
      <c r="A216" s="163"/>
      <c r="B216" s="160"/>
      <c r="C216" s="116">
        <v>14</v>
      </c>
      <c r="D216" s="116" t="s">
        <v>277</v>
      </c>
      <c r="E216" s="118">
        <v>79695374.439400002</v>
      </c>
      <c r="F216" s="118">
        <v>0</v>
      </c>
      <c r="G216" s="118">
        <v>8148379.1198000005</v>
      </c>
      <c r="H216" s="118">
        <v>10430991.489399999</v>
      </c>
      <c r="I216" s="118">
        <v>41155424.013599999</v>
      </c>
      <c r="J216" s="119">
        <f t="shared" si="36"/>
        <v>139430169.06220001</v>
      </c>
      <c r="K216" s="114"/>
      <c r="L216" s="168"/>
      <c r="M216" s="160"/>
      <c r="N216" s="120">
        <v>11</v>
      </c>
      <c r="O216" s="116" t="s">
        <v>655</v>
      </c>
      <c r="P216" s="118">
        <v>89877608.229399994</v>
      </c>
      <c r="Q216" s="118">
        <v>0</v>
      </c>
      <c r="R216" s="118">
        <v>9189452.1029000003</v>
      </c>
      <c r="S216" s="118">
        <v>11763701.132300001</v>
      </c>
      <c r="T216" s="118">
        <v>41286965.766099997</v>
      </c>
      <c r="U216" s="119">
        <f t="shared" si="37"/>
        <v>152117727.23069999</v>
      </c>
    </row>
    <row r="217" spans="1:21" ht="24.95" customHeight="1" x14ac:dyDescent="0.2">
      <c r="A217" s="163"/>
      <c r="B217" s="160"/>
      <c r="C217" s="116">
        <v>15</v>
      </c>
      <c r="D217" s="116" t="s">
        <v>278</v>
      </c>
      <c r="E217" s="118">
        <v>86478673.407900006</v>
      </c>
      <c r="F217" s="118">
        <v>0</v>
      </c>
      <c r="G217" s="118">
        <v>8841931.1868999992</v>
      </c>
      <c r="H217" s="118">
        <v>11318828.886600001</v>
      </c>
      <c r="I217" s="118">
        <v>44236911.811099999</v>
      </c>
      <c r="J217" s="119">
        <f t="shared" si="36"/>
        <v>150876345.29250002</v>
      </c>
      <c r="K217" s="114"/>
      <c r="L217" s="168"/>
      <c r="M217" s="160"/>
      <c r="N217" s="120">
        <v>12</v>
      </c>
      <c r="O217" s="116" t="s">
        <v>656</v>
      </c>
      <c r="P217" s="118">
        <v>93029215.844999999</v>
      </c>
      <c r="Q217" s="118">
        <v>0</v>
      </c>
      <c r="R217" s="118">
        <v>9511685.2797999997</v>
      </c>
      <c r="S217" s="118">
        <v>12176201.7629</v>
      </c>
      <c r="T217" s="118">
        <v>42894979.872699998</v>
      </c>
      <c r="U217" s="119">
        <f t="shared" si="37"/>
        <v>157612082.7604</v>
      </c>
    </row>
    <row r="218" spans="1:21" ht="24.95" customHeight="1" x14ac:dyDescent="0.2">
      <c r="A218" s="163"/>
      <c r="B218" s="160"/>
      <c r="C218" s="116">
        <v>16</v>
      </c>
      <c r="D218" s="116" t="s">
        <v>279</v>
      </c>
      <c r="E218" s="118">
        <v>71417771.838599995</v>
      </c>
      <c r="F218" s="118">
        <v>0</v>
      </c>
      <c r="G218" s="118">
        <v>7302043.3735999996</v>
      </c>
      <c r="H218" s="118">
        <v>9347570.9912</v>
      </c>
      <c r="I218" s="118">
        <v>36876643.3517</v>
      </c>
      <c r="J218" s="119">
        <f t="shared" si="36"/>
        <v>124944029.55509999</v>
      </c>
      <c r="K218" s="114"/>
      <c r="L218" s="168"/>
      <c r="M218" s="160"/>
      <c r="N218" s="120">
        <v>13</v>
      </c>
      <c r="O218" s="116" t="s">
        <v>657</v>
      </c>
      <c r="P218" s="118">
        <v>86453575.162100002</v>
      </c>
      <c r="Q218" s="118">
        <v>0</v>
      </c>
      <c r="R218" s="118">
        <v>8839365.0401000008</v>
      </c>
      <c r="S218" s="118">
        <v>11315543.883099999</v>
      </c>
      <c r="T218" s="118">
        <v>40405128.385399997</v>
      </c>
      <c r="U218" s="119">
        <f t="shared" si="37"/>
        <v>147013612.4707</v>
      </c>
    </row>
    <row r="219" spans="1:21" ht="24.95" customHeight="1" x14ac:dyDescent="0.2">
      <c r="A219" s="163"/>
      <c r="B219" s="160"/>
      <c r="C219" s="116">
        <v>17</v>
      </c>
      <c r="D219" s="116" t="s">
        <v>280</v>
      </c>
      <c r="E219" s="118">
        <v>89956204.774299994</v>
      </c>
      <c r="F219" s="118">
        <v>0</v>
      </c>
      <c r="G219" s="118">
        <v>9197488.1331999991</v>
      </c>
      <c r="H219" s="118">
        <v>11773988.3026</v>
      </c>
      <c r="I219" s="118">
        <v>46239739.575800002</v>
      </c>
      <c r="J219" s="119">
        <f t="shared" si="36"/>
        <v>157167420.7859</v>
      </c>
      <c r="K219" s="114"/>
      <c r="L219" s="168"/>
      <c r="M219" s="160"/>
      <c r="N219" s="120">
        <v>14</v>
      </c>
      <c r="O219" s="116" t="s">
        <v>658</v>
      </c>
      <c r="P219" s="118">
        <v>108121993.1772</v>
      </c>
      <c r="Q219" s="118">
        <v>0</v>
      </c>
      <c r="R219" s="118">
        <v>11054832.2006</v>
      </c>
      <c r="S219" s="118">
        <v>14151631.7425</v>
      </c>
      <c r="T219" s="118">
        <v>48060990.316600002</v>
      </c>
      <c r="U219" s="119">
        <f t="shared" si="37"/>
        <v>181389447.43689999</v>
      </c>
    </row>
    <row r="220" spans="1:21" ht="24.95" customHeight="1" x14ac:dyDescent="0.2">
      <c r="A220" s="163"/>
      <c r="B220" s="160"/>
      <c r="C220" s="116">
        <v>18</v>
      </c>
      <c r="D220" s="116" t="s">
        <v>281</v>
      </c>
      <c r="E220" s="118">
        <v>94579632.900299996</v>
      </c>
      <c r="F220" s="118">
        <v>0</v>
      </c>
      <c r="G220" s="118">
        <v>9670206.2234000005</v>
      </c>
      <c r="H220" s="118">
        <v>12379129.313300001</v>
      </c>
      <c r="I220" s="118">
        <v>43675922.3156</v>
      </c>
      <c r="J220" s="119">
        <f t="shared" si="36"/>
        <v>160304890.75259998</v>
      </c>
      <c r="K220" s="114"/>
      <c r="L220" s="168"/>
      <c r="M220" s="160"/>
      <c r="N220" s="120">
        <v>15</v>
      </c>
      <c r="O220" s="116" t="s">
        <v>659</v>
      </c>
      <c r="P220" s="118">
        <v>71757159.597200006</v>
      </c>
      <c r="Q220" s="118">
        <v>0</v>
      </c>
      <c r="R220" s="118">
        <v>7336743.7580000004</v>
      </c>
      <c r="S220" s="118">
        <v>9391992.0237000007</v>
      </c>
      <c r="T220" s="118">
        <v>34077325.053300001</v>
      </c>
      <c r="U220" s="119">
        <f t="shared" si="37"/>
        <v>122563220.43220001</v>
      </c>
    </row>
    <row r="221" spans="1:21" ht="24.95" customHeight="1" x14ac:dyDescent="0.2">
      <c r="A221" s="163"/>
      <c r="B221" s="160"/>
      <c r="C221" s="116">
        <v>19</v>
      </c>
      <c r="D221" s="116" t="s">
        <v>282</v>
      </c>
      <c r="E221" s="118">
        <v>123518247.6964</v>
      </c>
      <c r="F221" s="118">
        <v>0</v>
      </c>
      <c r="G221" s="118">
        <v>12629007.863</v>
      </c>
      <c r="H221" s="118">
        <v>16166782.5714</v>
      </c>
      <c r="I221" s="118">
        <v>59643452.065200001</v>
      </c>
      <c r="J221" s="119">
        <f t="shared" si="36"/>
        <v>211957490.19599998</v>
      </c>
      <c r="K221" s="114"/>
      <c r="L221" s="168"/>
      <c r="M221" s="160"/>
      <c r="N221" s="120">
        <v>16</v>
      </c>
      <c r="O221" s="116" t="s">
        <v>660</v>
      </c>
      <c r="P221" s="118">
        <v>118595053.3616</v>
      </c>
      <c r="Q221" s="118">
        <v>0</v>
      </c>
      <c r="R221" s="118">
        <v>12125640.456800001</v>
      </c>
      <c r="S221" s="118">
        <v>15522406.425799999</v>
      </c>
      <c r="T221" s="118">
        <v>52853127.594599999</v>
      </c>
      <c r="U221" s="119">
        <f t="shared" si="37"/>
        <v>199096227.83879998</v>
      </c>
    </row>
    <row r="222" spans="1:21" ht="24.95" customHeight="1" x14ac:dyDescent="0.2">
      <c r="A222" s="163"/>
      <c r="B222" s="160"/>
      <c r="C222" s="116">
        <v>20</v>
      </c>
      <c r="D222" s="116" t="s">
        <v>283</v>
      </c>
      <c r="E222" s="118">
        <v>97914823.598199993</v>
      </c>
      <c r="F222" s="118">
        <v>0</v>
      </c>
      <c r="G222" s="118">
        <v>10011209.6811</v>
      </c>
      <c r="H222" s="118">
        <v>12815658.3594</v>
      </c>
      <c r="I222" s="118">
        <v>49986380.0898</v>
      </c>
      <c r="J222" s="119">
        <f t="shared" si="36"/>
        <v>170728071.72850001</v>
      </c>
      <c r="K222" s="114"/>
      <c r="L222" s="168"/>
      <c r="M222" s="160"/>
      <c r="N222" s="120">
        <v>17</v>
      </c>
      <c r="O222" s="116" t="s">
        <v>661</v>
      </c>
      <c r="P222" s="118">
        <v>95555439.067100003</v>
      </c>
      <c r="Q222" s="118">
        <v>0</v>
      </c>
      <c r="R222" s="118">
        <v>9769976.6135000009</v>
      </c>
      <c r="S222" s="118">
        <v>12506848.467499999</v>
      </c>
      <c r="T222" s="118">
        <v>40381311.945799999</v>
      </c>
      <c r="U222" s="119">
        <f t="shared" si="37"/>
        <v>158213576.0939</v>
      </c>
    </row>
    <row r="223" spans="1:21" ht="24.95" customHeight="1" x14ac:dyDescent="0.2">
      <c r="A223" s="163"/>
      <c r="B223" s="160"/>
      <c r="C223" s="116">
        <v>21</v>
      </c>
      <c r="D223" s="116" t="s">
        <v>284</v>
      </c>
      <c r="E223" s="118">
        <v>77655150.370000005</v>
      </c>
      <c r="F223" s="118">
        <v>0</v>
      </c>
      <c r="G223" s="118">
        <v>7939778.3154999996</v>
      </c>
      <c r="H223" s="118">
        <v>10163955.1645</v>
      </c>
      <c r="I223" s="118">
        <v>41611441.427900001</v>
      </c>
      <c r="J223" s="119">
        <f t="shared" si="36"/>
        <v>137370325.27790001</v>
      </c>
      <c r="K223" s="114"/>
      <c r="L223" s="169"/>
      <c r="M223" s="161"/>
      <c r="N223" s="120">
        <v>18</v>
      </c>
      <c r="O223" s="116" t="s">
        <v>662</v>
      </c>
      <c r="P223" s="118">
        <v>112111846.8436</v>
      </c>
      <c r="Q223" s="118">
        <v>0</v>
      </c>
      <c r="R223" s="118">
        <v>11462771.062000001</v>
      </c>
      <c r="S223" s="118">
        <v>14673846.8639</v>
      </c>
      <c r="T223" s="118">
        <v>47030592.276500002</v>
      </c>
      <c r="U223" s="119">
        <f t="shared" si="37"/>
        <v>185279057.046</v>
      </c>
    </row>
    <row r="224" spans="1:21" ht="24.95" customHeight="1" x14ac:dyDescent="0.2">
      <c r="A224" s="163"/>
      <c r="B224" s="160"/>
      <c r="C224" s="116">
        <v>22</v>
      </c>
      <c r="D224" s="116" t="s">
        <v>285</v>
      </c>
      <c r="E224" s="118">
        <v>91243767.686499998</v>
      </c>
      <c r="F224" s="118">
        <v>0</v>
      </c>
      <c r="G224" s="118">
        <v>9329133.8004999999</v>
      </c>
      <c r="H224" s="118">
        <v>11942511.9826</v>
      </c>
      <c r="I224" s="118">
        <v>47999819.402800001</v>
      </c>
      <c r="J224" s="119">
        <f t="shared" si="36"/>
        <v>160515232.87240002</v>
      </c>
      <c r="K224" s="114"/>
      <c r="L224" s="115"/>
      <c r="M224" s="164" t="s">
        <v>885</v>
      </c>
      <c r="N224" s="165"/>
      <c r="O224" s="166"/>
      <c r="P224" s="121">
        <f>SUM(P206:P223)</f>
        <v>1778126568.3043001</v>
      </c>
      <c r="Q224" s="121">
        <f t="shared" ref="Q224:T224" si="42">SUM(Q206:Q223)</f>
        <v>0</v>
      </c>
      <c r="R224" s="121">
        <f t="shared" ref="R224" si="43">SUM(R206:R223)</f>
        <v>181802890.1103</v>
      </c>
      <c r="S224" s="121">
        <f t="shared" si="42"/>
        <v>232731488.2647</v>
      </c>
      <c r="T224" s="121">
        <f t="shared" si="42"/>
        <v>801710686.12129986</v>
      </c>
      <c r="U224" s="127">
        <f t="shared" si="37"/>
        <v>2994371632.8006001</v>
      </c>
    </row>
    <row r="225" spans="1:21" ht="24.95" customHeight="1" x14ac:dyDescent="0.2">
      <c r="A225" s="163"/>
      <c r="B225" s="160"/>
      <c r="C225" s="116">
        <v>23</v>
      </c>
      <c r="D225" s="116" t="s">
        <v>286</v>
      </c>
      <c r="E225" s="118">
        <v>113389767.1576</v>
      </c>
      <c r="F225" s="118">
        <v>0</v>
      </c>
      <c r="G225" s="118">
        <v>11593430.8309</v>
      </c>
      <c r="H225" s="118">
        <v>14841108.4649</v>
      </c>
      <c r="I225" s="118">
        <v>58060692.372000001</v>
      </c>
      <c r="J225" s="119">
        <f t="shared" si="36"/>
        <v>197884998.82539999</v>
      </c>
      <c r="K225" s="114"/>
      <c r="L225" s="167">
        <v>29</v>
      </c>
      <c r="M225" s="159" t="s">
        <v>70</v>
      </c>
      <c r="N225" s="120">
        <v>1</v>
      </c>
      <c r="O225" s="116" t="s">
        <v>663</v>
      </c>
      <c r="P225" s="118">
        <v>70064660.077800006</v>
      </c>
      <c r="Q225" s="118">
        <v>0</v>
      </c>
      <c r="R225" s="118">
        <v>7163695.7254999997</v>
      </c>
      <c r="S225" s="118">
        <v>9170467.8988000005</v>
      </c>
      <c r="T225" s="118">
        <v>34093545.493299998</v>
      </c>
      <c r="U225" s="119">
        <f t="shared" si="37"/>
        <v>120492369.1954</v>
      </c>
    </row>
    <row r="226" spans="1:21" ht="24.95" customHeight="1" x14ac:dyDescent="0.2">
      <c r="A226" s="163"/>
      <c r="B226" s="160"/>
      <c r="C226" s="116">
        <v>24</v>
      </c>
      <c r="D226" s="116" t="s">
        <v>287</v>
      </c>
      <c r="E226" s="118">
        <v>93313133.667099997</v>
      </c>
      <c r="F226" s="118">
        <v>0</v>
      </c>
      <c r="G226" s="118">
        <v>9540714.1922999993</v>
      </c>
      <c r="H226" s="118">
        <v>12213362.569399999</v>
      </c>
      <c r="I226" s="118">
        <v>43131199.897699997</v>
      </c>
      <c r="J226" s="119">
        <f t="shared" si="36"/>
        <v>158198410.3265</v>
      </c>
      <c r="K226" s="114"/>
      <c r="L226" s="168"/>
      <c r="M226" s="160"/>
      <c r="N226" s="120">
        <v>2</v>
      </c>
      <c r="O226" s="116" t="s">
        <v>664</v>
      </c>
      <c r="P226" s="118">
        <v>70261201.145799994</v>
      </c>
      <c r="Q226" s="118">
        <v>0</v>
      </c>
      <c r="R226" s="118">
        <v>7183790.8833999997</v>
      </c>
      <c r="S226" s="118">
        <v>9196192.3303999994</v>
      </c>
      <c r="T226" s="118">
        <v>33414642.153200001</v>
      </c>
      <c r="U226" s="119">
        <f t="shared" si="37"/>
        <v>120055826.51279999</v>
      </c>
    </row>
    <row r="227" spans="1:21" ht="24.95" customHeight="1" x14ac:dyDescent="0.2">
      <c r="A227" s="163"/>
      <c r="B227" s="161"/>
      <c r="C227" s="116">
        <v>25</v>
      </c>
      <c r="D227" s="116" t="s">
        <v>288</v>
      </c>
      <c r="E227" s="118">
        <v>89612571.183799997</v>
      </c>
      <c r="F227" s="118">
        <v>0</v>
      </c>
      <c r="G227" s="118">
        <v>9162353.6377000008</v>
      </c>
      <c r="H227" s="118">
        <v>11729011.551000001</v>
      </c>
      <c r="I227" s="118">
        <v>41278101.1461</v>
      </c>
      <c r="J227" s="119">
        <f t="shared" si="36"/>
        <v>151782037.51859999</v>
      </c>
      <c r="K227" s="114"/>
      <c r="L227" s="168"/>
      <c r="M227" s="160"/>
      <c r="N227" s="120">
        <v>3</v>
      </c>
      <c r="O227" s="116" t="s">
        <v>665</v>
      </c>
      <c r="P227" s="118">
        <v>87533654.5748</v>
      </c>
      <c r="Q227" s="118">
        <v>0</v>
      </c>
      <c r="R227" s="118">
        <v>8949796.7508000005</v>
      </c>
      <c r="S227" s="118">
        <v>11456910.922700001</v>
      </c>
      <c r="T227" s="118">
        <v>40761699.229099996</v>
      </c>
      <c r="U227" s="119">
        <f t="shared" si="37"/>
        <v>148702061.4774</v>
      </c>
    </row>
    <row r="228" spans="1:21" ht="24.95" customHeight="1" x14ac:dyDescent="0.2">
      <c r="A228" s="116"/>
      <c r="B228" s="164" t="s">
        <v>867</v>
      </c>
      <c r="C228" s="165"/>
      <c r="D228" s="166"/>
      <c r="E228" s="121">
        <f>SUM(E203:E227)</f>
        <v>2294822570.6024003</v>
      </c>
      <c r="F228" s="121">
        <f t="shared" ref="F228:I228" si="44">SUM(F203:F227)</f>
        <v>0</v>
      </c>
      <c r="G228" s="121">
        <f t="shared" ref="G228" si="45">SUM(G203:G227)</f>
        <v>234631990.24339998</v>
      </c>
      <c r="H228" s="121">
        <f t="shared" si="44"/>
        <v>300359649.12720001</v>
      </c>
      <c r="I228" s="121">
        <f t="shared" si="44"/>
        <v>1138125857.1278999</v>
      </c>
      <c r="J228" s="127">
        <f t="shared" si="36"/>
        <v>3967940067.1009007</v>
      </c>
      <c r="K228" s="114"/>
      <c r="L228" s="168"/>
      <c r="M228" s="160"/>
      <c r="N228" s="120">
        <v>4</v>
      </c>
      <c r="O228" s="116" t="s">
        <v>666</v>
      </c>
      <c r="P228" s="118">
        <v>77377815.868100002</v>
      </c>
      <c r="Q228" s="118">
        <v>0</v>
      </c>
      <c r="R228" s="118">
        <v>7911422.5083999997</v>
      </c>
      <c r="S228" s="118">
        <v>10127656.021</v>
      </c>
      <c r="T228" s="118">
        <v>34061999.945</v>
      </c>
      <c r="U228" s="119">
        <f t="shared" si="37"/>
        <v>129478894.3425</v>
      </c>
    </row>
    <row r="229" spans="1:21" ht="24.95" customHeight="1" x14ac:dyDescent="0.2">
      <c r="A229" s="163">
        <v>11</v>
      </c>
      <c r="B229" s="159" t="s">
        <v>52</v>
      </c>
      <c r="C229" s="116">
        <v>1</v>
      </c>
      <c r="D229" s="116" t="s">
        <v>289</v>
      </c>
      <c r="E229" s="118">
        <v>101761076.0983</v>
      </c>
      <c r="F229" s="118">
        <f>-1017610.761</f>
        <v>-1017610.7610000001</v>
      </c>
      <c r="G229" s="118">
        <v>10404466.1753</v>
      </c>
      <c r="H229" s="118">
        <v>13319078.129699999</v>
      </c>
      <c r="I229" s="118">
        <v>44299078.289700001</v>
      </c>
      <c r="J229" s="119">
        <f t="shared" si="36"/>
        <v>168766087.93199998</v>
      </c>
      <c r="K229" s="114"/>
      <c r="L229" s="168"/>
      <c r="M229" s="160"/>
      <c r="N229" s="120">
        <v>5</v>
      </c>
      <c r="O229" s="116" t="s">
        <v>667</v>
      </c>
      <c r="P229" s="118">
        <v>73223692.211199999</v>
      </c>
      <c r="Q229" s="118">
        <v>0</v>
      </c>
      <c r="R229" s="118">
        <v>7486688.0153000001</v>
      </c>
      <c r="S229" s="118">
        <v>9583940.2932999991</v>
      </c>
      <c r="T229" s="118">
        <v>33606252.150700003</v>
      </c>
      <c r="U229" s="119">
        <f t="shared" si="37"/>
        <v>123900572.67050001</v>
      </c>
    </row>
    <row r="230" spans="1:21" ht="24.95" customHeight="1" x14ac:dyDescent="0.2">
      <c r="A230" s="163"/>
      <c r="B230" s="160"/>
      <c r="C230" s="116">
        <v>2</v>
      </c>
      <c r="D230" s="116" t="s">
        <v>290</v>
      </c>
      <c r="E230" s="118">
        <v>95553490.558699995</v>
      </c>
      <c r="F230" s="118">
        <f>-955534.9056</f>
        <v>-955534.90560000006</v>
      </c>
      <c r="G230" s="118">
        <v>9769777.3901000004</v>
      </c>
      <c r="H230" s="118">
        <v>12506593.4355</v>
      </c>
      <c r="I230" s="118">
        <v>44738379.259599999</v>
      </c>
      <c r="J230" s="119">
        <f t="shared" si="36"/>
        <v>161612705.7383</v>
      </c>
      <c r="K230" s="114"/>
      <c r="L230" s="168"/>
      <c r="M230" s="160"/>
      <c r="N230" s="120">
        <v>6</v>
      </c>
      <c r="O230" s="116" t="s">
        <v>668</v>
      </c>
      <c r="P230" s="118">
        <v>83398188.891499996</v>
      </c>
      <c r="Q230" s="118">
        <v>0</v>
      </c>
      <c r="R230" s="118">
        <v>8526969.9247999992</v>
      </c>
      <c r="S230" s="118">
        <v>10915637.2585</v>
      </c>
      <c r="T230" s="118">
        <v>39770036.605999999</v>
      </c>
      <c r="U230" s="119">
        <f t="shared" si="37"/>
        <v>142610832.68079999</v>
      </c>
    </row>
    <row r="231" spans="1:21" ht="24.95" customHeight="1" x14ac:dyDescent="0.2">
      <c r="A231" s="163"/>
      <c r="B231" s="160"/>
      <c r="C231" s="116">
        <v>3</v>
      </c>
      <c r="D231" s="116" t="s">
        <v>291</v>
      </c>
      <c r="E231" s="118">
        <v>96376073.614800006</v>
      </c>
      <c r="F231" s="118">
        <f>-963760.7361</f>
        <v>-963760.73609999998</v>
      </c>
      <c r="G231" s="118">
        <v>9853881.6262999997</v>
      </c>
      <c r="H231" s="118">
        <v>12614257.8629</v>
      </c>
      <c r="I231" s="118">
        <v>44779810.8772</v>
      </c>
      <c r="J231" s="119">
        <f t="shared" si="36"/>
        <v>162660263.24509999</v>
      </c>
      <c r="K231" s="114"/>
      <c r="L231" s="168"/>
      <c r="M231" s="160"/>
      <c r="N231" s="120">
        <v>7</v>
      </c>
      <c r="O231" s="116" t="s">
        <v>669</v>
      </c>
      <c r="P231" s="118">
        <v>69900073.302699998</v>
      </c>
      <c r="Q231" s="118">
        <v>0</v>
      </c>
      <c r="R231" s="118">
        <v>7146867.7044000002</v>
      </c>
      <c r="S231" s="118">
        <v>9148925.8299000002</v>
      </c>
      <c r="T231" s="118">
        <v>34779638.702</v>
      </c>
      <c r="U231" s="119">
        <f t="shared" si="37"/>
        <v>120975505.539</v>
      </c>
    </row>
    <row r="232" spans="1:21" ht="24.95" customHeight="1" x14ac:dyDescent="0.2">
      <c r="A232" s="163"/>
      <c r="B232" s="160"/>
      <c r="C232" s="116">
        <v>4</v>
      </c>
      <c r="D232" s="116" t="s">
        <v>52</v>
      </c>
      <c r="E232" s="118">
        <v>92933465.049899995</v>
      </c>
      <c r="F232" s="118">
        <f>-929334.6505</f>
        <v>-929334.65049999999</v>
      </c>
      <c r="G232" s="118">
        <v>9501895.3291999996</v>
      </c>
      <c r="H232" s="118">
        <v>12163669.345100001</v>
      </c>
      <c r="I232" s="118">
        <v>42062489.923</v>
      </c>
      <c r="J232" s="119">
        <f t="shared" si="36"/>
        <v>155732184.99669999</v>
      </c>
      <c r="K232" s="114"/>
      <c r="L232" s="168"/>
      <c r="M232" s="160"/>
      <c r="N232" s="120">
        <v>8</v>
      </c>
      <c r="O232" s="116" t="s">
        <v>670</v>
      </c>
      <c r="P232" s="118">
        <v>72594814.658099994</v>
      </c>
      <c r="Q232" s="118">
        <v>0</v>
      </c>
      <c r="R232" s="118">
        <v>7422389.0173000004</v>
      </c>
      <c r="S232" s="118">
        <v>9501629.1623</v>
      </c>
      <c r="T232" s="118">
        <v>34078986.009499997</v>
      </c>
      <c r="U232" s="119">
        <f t="shared" si="37"/>
        <v>123597818.84719999</v>
      </c>
    </row>
    <row r="233" spans="1:21" ht="24.95" customHeight="1" x14ac:dyDescent="0.2">
      <c r="A233" s="163"/>
      <c r="B233" s="160"/>
      <c r="C233" s="116">
        <v>5</v>
      </c>
      <c r="D233" s="116" t="s">
        <v>292</v>
      </c>
      <c r="E233" s="118">
        <v>92631890.840000004</v>
      </c>
      <c r="F233" s="118">
        <f>-926318.9084</f>
        <v>-926318.90839999996</v>
      </c>
      <c r="G233" s="118">
        <v>9471061.1557999998</v>
      </c>
      <c r="H233" s="118">
        <v>12124197.568499999</v>
      </c>
      <c r="I233" s="118">
        <v>43750491.317500003</v>
      </c>
      <c r="J233" s="119">
        <f t="shared" si="36"/>
        <v>157051321.9734</v>
      </c>
      <c r="K233" s="114"/>
      <c r="L233" s="168"/>
      <c r="M233" s="160"/>
      <c r="N233" s="120">
        <v>9</v>
      </c>
      <c r="O233" s="116" t="s">
        <v>671</v>
      </c>
      <c r="P233" s="118">
        <v>71400602.270600006</v>
      </c>
      <c r="Q233" s="118">
        <v>0</v>
      </c>
      <c r="R233" s="118">
        <v>7300287.8870999999</v>
      </c>
      <c r="S233" s="118">
        <v>9345323.7388000004</v>
      </c>
      <c r="T233" s="118">
        <v>33935188.637999997</v>
      </c>
      <c r="U233" s="119">
        <f t="shared" si="37"/>
        <v>121981402.5345</v>
      </c>
    </row>
    <row r="234" spans="1:21" ht="24.95" customHeight="1" x14ac:dyDescent="0.2">
      <c r="A234" s="163"/>
      <c r="B234" s="160"/>
      <c r="C234" s="116">
        <v>6</v>
      </c>
      <c r="D234" s="116" t="s">
        <v>293</v>
      </c>
      <c r="E234" s="118">
        <v>96280844.043599993</v>
      </c>
      <c r="F234" s="118">
        <f>-962808.4404</f>
        <v>-962808.44039999996</v>
      </c>
      <c r="G234" s="118">
        <v>9844144.9677000009</v>
      </c>
      <c r="H234" s="118">
        <v>12601793.665899999</v>
      </c>
      <c r="I234" s="118">
        <v>42634803.461499996</v>
      </c>
      <c r="J234" s="119">
        <f t="shared" si="36"/>
        <v>160398777.69829997</v>
      </c>
      <c r="K234" s="114"/>
      <c r="L234" s="168"/>
      <c r="M234" s="160"/>
      <c r="N234" s="120">
        <v>10</v>
      </c>
      <c r="O234" s="116" t="s">
        <v>672</v>
      </c>
      <c r="P234" s="118">
        <v>81053792.857299998</v>
      </c>
      <c r="Q234" s="118">
        <v>0</v>
      </c>
      <c r="R234" s="118">
        <v>8287269.3421</v>
      </c>
      <c r="S234" s="118">
        <v>10608789.1478</v>
      </c>
      <c r="T234" s="118">
        <v>39166357.265799999</v>
      </c>
      <c r="U234" s="119">
        <f t="shared" si="37"/>
        <v>139116208.61299998</v>
      </c>
    </row>
    <row r="235" spans="1:21" ht="24.95" customHeight="1" x14ac:dyDescent="0.2">
      <c r="A235" s="163"/>
      <c r="B235" s="160"/>
      <c r="C235" s="116">
        <v>7</v>
      </c>
      <c r="D235" s="116" t="s">
        <v>294</v>
      </c>
      <c r="E235" s="118">
        <v>112496831.6102</v>
      </c>
      <c r="F235" s="118">
        <f>-1124968.3161</f>
        <v>-1124968.3160999999</v>
      </c>
      <c r="G235" s="118">
        <v>11502133.469900001</v>
      </c>
      <c r="H235" s="118">
        <v>14724235.896600001</v>
      </c>
      <c r="I235" s="118">
        <v>49950404.862400003</v>
      </c>
      <c r="J235" s="119">
        <f t="shared" si="36"/>
        <v>187548637.523</v>
      </c>
      <c r="K235" s="114"/>
      <c r="L235" s="168"/>
      <c r="M235" s="160"/>
      <c r="N235" s="120">
        <v>11</v>
      </c>
      <c r="O235" s="116" t="s">
        <v>673</v>
      </c>
      <c r="P235" s="118">
        <v>85822237.473100007</v>
      </c>
      <c r="Q235" s="118">
        <v>0</v>
      </c>
      <c r="R235" s="118">
        <v>8774814.5077999998</v>
      </c>
      <c r="S235" s="118">
        <v>11232910.7553</v>
      </c>
      <c r="T235" s="118">
        <v>42277143.777800001</v>
      </c>
      <c r="U235" s="119">
        <f t="shared" si="37"/>
        <v>148107106.514</v>
      </c>
    </row>
    <row r="236" spans="1:21" ht="24.95" customHeight="1" x14ac:dyDescent="0.2">
      <c r="A236" s="163"/>
      <c r="B236" s="160"/>
      <c r="C236" s="116">
        <v>8</v>
      </c>
      <c r="D236" s="116" t="s">
        <v>295</v>
      </c>
      <c r="E236" s="118">
        <v>99646696.227400005</v>
      </c>
      <c r="F236" s="118">
        <f>-996466.9623</f>
        <v>-996466.96230000001</v>
      </c>
      <c r="G236" s="118">
        <v>10188283.3804</v>
      </c>
      <c r="H236" s="118">
        <v>13042335.864600001</v>
      </c>
      <c r="I236" s="118">
        <v>44238413.773599997</v>
      </c>
      <c r="J236" s="119">
        <f t="shared" si="36"/>
        <v>166119262.28369999</v>
      </c>
      <c r="K236" s="114"/>
      <c r="L236" s="168"/>
      <c r="M236" s="160"/>
      <c r="N236" s="120">
        <v>12</v>
      </c>
      <c r="O236" s="116" t="s">
        <v>674</v>
      </c>
      <c r="P236" s="118">
        <v>99190729.031499997</v>
      </c>
      <c r="Q236" s="118">
        <v>0</v>
      </c>
      <c r="R236" s="118">
        <v>10141663.440300001</v>
      </c>
      <c r="S236" s="118">
        <v>12982656.2411</v>
      </c>
      <c r="T236" s="118">
        <v>44149475.427900001</v>
      </c>
      <c r="U236" s="119">
        <f t="shared" si="37"/>
        <v>166464524.1408</v>
      </c>
    </row>
    <row r="237" spans="1:21" ht="24.95" customHeight="1" x14ac:dyDescent="0.2">
      <c r="A237" s="163"/>
      <c r="B237" s="160"/>
      <c r="C237" s="116">
        <v>9</v>
      </c>
      <c r="D237" s="116" t="s">
        <v>296</v>
      </c>
      <c r="E237" s="118">
        <v>90156386.4903</v>
      </c>
      <c r="F237" s="118">
        <f>-901563.8649</f>
        <v>-901563.86490000004</v>
      </c>
      <c r="G237" s="118">
        <v>9217955.5258000009</v>
      </c>
      <c r="H237" s="118">
        <v>11800189.2433</v>
      </c>
      <c r="I237" s="118">
        <v>41530619.395199999</v>
      </c>
      <c r="J237" s="119">
        <f t="shared" si="36"/>
        <v>151803586.78970003</v>
      </c>
      <c r="K237" s="114"/>
      <c r="L237" s="168"/>
      <c r="M237" s="160"/>
      <c r="N237" s="120">
        <v>13</v>
      </c>
      <c r="O237" s="116" t="s">
        <v>675</v>
      </c>
      <c r="P237" s="118">
        <v>92460066.864299998</v>
      </c>
      <c r="Q237" s="118">
        <v>0</v>
      </c>
      <c r="R237" s="118">
        <v>9453493.1739000008</v>
      </c>
      <c r="S237" s="118">
        <v>12101708.252900001</v>
      </c>
      <c r="T237" s="118">
        <v>41058461.054499999</v>
      </c>
      <c r="U237" s="119">
        <f t="shared" si="37"/>
        <v>155073729.34560001</v>
      </c>
    </row>
    <row r="238" spans="1:21" ht="24.95" customHeight="1" x14ac:dyDescent="0.2">
      <c r="A238" s="163"/>
      <c r="B238" s="160"/>
      <c r="C238" s="116">
        <v>10</v>
      </c>
      <c r="D238" s="116" t="s">
        <v>297</v>
      </c>
      <c r="E238" s="118">
        <v>125226830.8274</v>
      </c>
      <c r="F238" s="118">
        <f>-1252268.3083</f>
        <v>-1252268.3082999999</v>
      </c>
      <c r="G238" s="118">
        <v>12803700.349300001</v>
      </c>
      <c r="H238" s="118">
        <v>16390411.8124</v>
      </c>
      <c r="I238" s="118">
        <v>51700059.379900001</v>
      </c>
      <c r="J238" s="119">
        <f t="shared" si="36"/>
        <v>204868734.06070003</v>
      </c>
      <c r="K238" s="114"/>
      <c r="L238" s="168"/>
      <c r="M238" s="160"/>
      <c r="N238" s="120">
        <v>14</v>
      </c>
      <c r="O238" s="116" t="s">
        <v>676</v>
      </c>
      <c r="P238" s="118">
        <v>80596542.133000001</v>
      </c>
      <c r="Q238" s="118">
        <v>0</v>
      </c>
      <c r="R238" s="118">
        <v>8240518.1688999999</v>
      </c>
      <c r="S238" s="118">
        <v>10548941.5287</v>
      </c>
      <c r="T238" s="118">
        <v>39408745.710100003</v>
      </c>
      <c r="U238" s="119">
        <f t="shared" si="37"/>
        <v>138794747.54069999</v>
      </c>
    </row>
    <row r="239" spans="1:21" ht="24.95" customHeight="1" x14ac:dyDescent="0.2">
      <c r="A239" s="163"/>
      <c r="B239" s="160"/>
      <c r="C239" s="116">
        <v>11</v>
      </c>
      <c r="D239" s="116" t="s">
        <v>298</v>
      </c>
      <c r="E239" s="118">
        <v>97149105.397300005</v>
      </c>
      <c r="F239" s="118">
        <f>-971491.054</f>
        <v>-971491.054</v>
      </c>
      <c r="G239" s="118">
        <v>9932919.5387999993</v>
      </c>
      <c r="H239" s="118">
        <v>12715436.733100001</v>
      </c>
      <c r="I239" s="118">
        <v>44020740.502499998</v>
      </c>
      <c r="J239" s="119">
        <f t="shared" si="36"/>
        <v>162846711.11769998</v>
      </c>
      <c r="K239" s="114"/>
      <c r="L239" s="168"/>
      <c r="M239" s="160"/>
      <c r="N239" s="120">
        <v>15</v>
      </c>
      <c r="O239" s="116" t="s">
        <v>677</v>
      </c>
      <c r="P239" s="118">
        <v>63334475.941399999</v>
      </c>
      <c r="Q239" s="118">
        <v>0</v>
      </c>
      <c r="R239" s="118">
        <v>6475574.3348000003</v>
      </c>
      <c r="S239" s="118">
        <v>8289582.4780000001</v>
      </c>
      <c r="T239" s="118">
        <v>30575992.1668</v>
      </c>
      <c r="U239" s="119">
        <f t="shared" si="37"/>
        <v>108675624.921</v>
      </c>
    </row>
    <row r="240" spans="1:21" ht="24.95" customHeight="1" x14ac:dyDescent="0.2">
      <c r="A240" s="163"/>
      <c r="B240" s="160"/>
      <c r="C240" s="116">
        <v>12</v>
      </c>
      <c r="D240" s="116" t="s">
        <v>299</v>
      </c>
      <c r="E240" s="118">
        <v>107196575.2735</v>
      </c>
      <c r="F240" s="118">
        <f>-1071965.7527</f>
        <v>-1071965.7527000001</v>
      </c>
      <c r="G240" s="118">
        <v>10960213.7115</v>
      </c>
      <c r="H240" s="118">
        <v>14030507.695599999</v>
      </c>
      <c r="I240" s="118">
        <v>48308688.246799998</v>
      </c>
      <c r="J240" s="119">
        <f t="shared" si="36"/>
        <v>179424019.17469999</v>
      </c>
      <c r="K240" s="114"/>
      <c r="L240" s="168"/>
      <c r="M240" s="160"/>
      <c r="N240" s="120">
        <v>16</v>
      </c>
      <c r="O240" s="116" t="s">
        <v>559</v>
      </c>
      <c r="P240" s="118">
        <v>81612466.356099993</v>
      </c>
      <c r="Q240" s="118">
        <v>0</v>
      </c>
      <c r="R240" s="118">
        <v>8344390.3920999998</v>
      </c>
      <c r="S240" s="118">
        <v>10681911.566099999</v>
      </c>
      <c r="T240" s="118">
        <v>35940532.856700003</v>
      </c>
      <c r="U240" s="119">
        <f t="shared" si="37"/>
        <v>136579301.171</v>
      </c>
    </row>
    <row r="241" spans="1:21" ht="24.95" customHeight="1" x14ac:dyDescent="0.2">
      <c r="A241" s="163"/>
      <c r="B241" s="161"/>
      <c r="C241" s="116">
        <v>13</v>
      </c>
      <c r="D241" s="116" t="s">
        <v>300</v>
      </c>
      <c r="E241" s="118">
        <v>117406848.0513</v>
      </c>
      <c r="F241" s="118">
        <f>-1174068.4805</f>
        <v>-1174068.4805000001</v>
      </c>
      <c r="G241" s="118">
        <v>12004153.514699999</v>
      </c>
      <c r="H241" s="118">
        <v>15366887.2433</v>
      </c>
      <c r="I241" s="118">
        <v>51947750.352300003</v>
      </c>
      <c r="J241" s="119">
        <f t="shared" si="36"/>
        <v>195551570.68110001</v>
      </c>
      <c r="K241" s="114"/>
      <c r="L241" s="168"/>
      <c r="M241" s="160"/>
      <c r="N241" s="120">
        <v>17</v>
      </c>
      <c r="O241" s="116" t="s">
        <v>678</v>
      </c>
      <c r="P241" s="118">
        <v>71952547.564400002</v>
      </c>
      <c r="Q241" s="118">
        <v>0</v>
      </c>
      <c r="R241" s="118">
        <v>7356721.0181999998</v>
      </c>
      <c r="S241" s="118">
        <v>9417565.5307999998</v>
      </c>
      <c r="T241" s="118">
        <v>32822017.236000001</v>
      </c>
      <c r="U241" s="119">
        <f t="shared" si="37"/>
        <v>121548851.3494</v>
      </c>
    </row>
    <row r="242" spans="1:21" ht="24.95" customHeight="1" x14ac:dyDescent="0.2">
      <c r="A242" s="116"/>
      <c r="B242" s="164" t="s">
        <v>868</v>
      </c>
      <c r="C242" s="165"/>
      <c r="D242" s="166"/>
      <c r="E242" s="121">
        <f>SUM(E229:E241)</f>
        <v>1324816114.0827</v>
      </c>
      <c r="F242" s="121">
        <f t="shared" ref="F242:I242" si="46">SUM(F229:F241)</f>
        <v>-13248161.140799997</v>
      </c>
      <c r="G242" s="121">
        <f t="shared" ref="G242" si="47">SUM(G229:G241)</f>
        <v>135454586.13480002</v>
      </c>
      <c r="H242" s="121">
        <f t="shared" si="46"/>
        <v>173399594.49650002</v>
      </c>
      <c r="I242" s="121">
        <f t="shared" si="46"/>
        <v>593961729.64119995</v>
      </c>
      <c r="J242" s="127">
        <f t="shared" si="36"/>
        <v>2214383863.2143998</v>
      </c>
      <c r="K242" s="114"/>
      <c r="L242" s="168"/>
      <c r="M242" s="160"/>
      <c r="N242" s="120">
        <v>18</v>
      </c>
      <c r="O242" s="116" t="s">
        <v>679</v>
      </c>
      <c r="P242" s="118">
        <v>75011309.799899995</v>
      </c>
      <c r="Q242" s="118">
        <v>0</v>
      </c>
      <c r="R242" s="118">
        <v>7669461.3059</v>
      </c>
      <c r="S242" s="118">
        <v>9817914.0211999994</v>
      </c>
      <c r="T242" s="118">
        <v>36824706.944600001</v>
      </c>
      <c r="U242" s="119">
        <f t="shared" si="37"/>
        <v>129323392.07160001</v>
      </c>
    </row>
    <row r="243" spans="1:21" ht="24.95" customHeight="1" x14ac:dyDescent="0.2">
      <c r="A243" s="163">
        <v>12</v>
      </c>
      <c r="B243" s="159" t="s">
        <v>53</v>
      </c>
      <c r="C243" s="116">
        <v>1</v>
      </c>
      <c r="D243" s="116" t="s">
        <v>301</v>
      </c>
      <c r="E243" s="118">
        <v>121893260.28489999</v>
      </c>
      <c r="F243" s="118">
        <v>0</v>
      </c>
      <c r="G243" s="118">
        <v>12462862.543</v>
      </c>
      <c r="H243" s="118">
        <v>15954094.821599999</v>
      </c>
      <c r="I243" s="118">
        <v>51668806.504900001</v>
      </c>
      <c r="J243" s="119">
        <f t="shared" si="36"/>
        <v>201979024.15439999</v>
      </c>
      <c r="K243" s="114"/>
      <c r="L243" s="168"/>
      <c r="M243" s="160"/>
      <c r="N243" s="120">
        <v>19</v>
      </c>
      <c r="O243" s="116" t="s">
        <v>680</v>
      </c>
      <c r="P243" s="118">
        <v>79489064.216499999</v>
      </c>
      <c r="Q243" s="118">
        <v>0</v>
      </c>
      <c r="R243" s="118">
        <v>8127285.1237000003</v>
      </c>
      <c r="S243" s="118">
        <v>10403988.4143</v>
      </c>
      <c r="T243" s="118">
        <v>36552300.799000002</v>
      </c>
      <c r="U243" s="119">
        <f t="shared" si="37"/>
        <v>134572638.5535</v>
      </c>
    </row>
    <row r="244" spans="1:21" ht="24.95" customHeight="1" x14ac:dyDescent="0.2">
      <c r="A244" s="163"/>
      <c r="B244" s="160"/>
      <c r="C244" s="116">
        <v>2</v>
      </c>
      <c r="D244" s="116" t="s">
        <v>302</v>
      </c>
      <c r="E244" s="118">
        <v>115772073.4878</v>
      </c>
      <c r="F244" s="118">
        <v>0</v>
      </c>
      <c r="G244" s="118">
        <v>11837007.5164</v>
      </c>
      <c r="H244" s="118">
        <v>15152918.4944</v>
      </c>
      <c r="I244" s="118">
        <v>58659965.086400002</v>
      </c>
      <c r="J244" s="119">
        <f t="shared" si="36"/>
        <v>201421964.58500001</v>
      </c>
      <c r="K244" s="114"/>
      <c r="L244" s="168"/>
      <c r="M244" s="160"/>
      <c r="N244" s="120">
        <v>20</v>
      </c>
      <c r="O244" s="116" t="s">
        <v>563</v>
      </c>
      <c r="P244" s="118">
        <v>78666175.624899998</v>
      </c>
      <c r="Q244" s="118">
        <v>0</v>
      </c>
      <c r="R244" s="118">
        <v>8043149.6482999995</v>
      </c>
      <c r="S244" s="118">
        <v>10296283.9967</v>
      </c>
      <c r="T244" s="118">
        <v>37985061.859099999</v>
      </c>
      <c r="U244" s="119">
        <f t="shared" si="37"/>
        <v>134990671.12900001</v>
      </c>
    </row>
    <row r="245" spans="1:21" ht="24.95" customHeight="1" x14ac:dyDescent="0.2">
      <c r="A245" s="163"/>
      <c r="B245" s="160"/>
      <c r="C245" s="116">
        <v>3</v>
      </c>
      <c r="D245" s="116" t="s">
        <v>303</v>
      </c>
      <c r="E245" s="118">
        <v>76608501.501699999</v>
      </c>
      <c r="F245" s="118">
        <v>0</v>
      </c>
      <c r="G245" s="118">
        <v>7832764.6796000004</v>
      </c>
      <c r="H245" s="118">
        <v>10026963.707800001</v>
      </c>
      <c r="I245" s="118">
        <v>37576664.0995</v>
      </c>
      <c r="J245" s="119">
        <f t="shared" si="36"/>
        <v>132044893.9886</v>
      </c>
      <c r="K245" s="114"/>
      <c r="L245" s="168"/>
      <c r="M245" s="160"/>
      <c r="N245" s="120">
        <v>21</v>
      </c>
      <c r="O245" s="116" t="s">
        <v>681</v>
      </c>
      <c r="P245" s="118">
        <v>85113837.252499998</v>
      </c>
      <c r="Q245" s="118">
        <v>0</v>
      </c>
      <c r="R245" s="118">
        <v>8702384.7890000008</v>
      </c>
      <c r="S245" s="118">
        <v>11140191.2377</v>
      </c>
      <c r="T245" s="118">
        <v>40151189.513800003</v>
      </c>
      <c r="U245" s="119">
        <f t="shared" si="37"/>
        <v>145107602.79300001</v>
      </c>
    </row>
    <row r="246" spans="1:21" ht="24.95" customHeight="1" x14ac:dyDescent="0.2">
      <c r="A246" s="163"/>
      <c r="B246" s="160"/>
      <c r="C246" s="116">
        <v>4</v>
      </c>
      <c r="D246" s="116" t="s">
        <v>304</v>
      </c>
      <c r="E246" s="118">
        <v>78870709.444600001</v>
      </c>
      <c r="F246" s="118">
        <v>0</v>
      </c>
      <c r="G246" s="118">
        <v>8064062.0176999997</v>
      </c>
      <c r="H246" s="118">
        <v>10323054.5658</v>
      </c>
      <c r="I246" s="118">
        <v>38838126.540799998</v>
      </c>
      <c r="J246" s="119">
        <f t="shared" si="36"/>
        <v>136095952.56889999</v>
      </c>
      <c r="K246" s="114"/>
      <c r="L246" s="168"/>
      <c r="M246" s="160"/>
      <c r="N246" s="120">
        <v>22</v>
      </c>
      <c r="O246" s="116" t="s">
        <v>682</v>
      </c>
      <c r="P246" s="118">
        <v>77254923.853200004</v>
      </c>
      <c r="Q246" s="118">
        <v>0</v>
      </c>
      <c r="R246" s="118">
        <v>7898857.5290999999</v>
      </c>
      <c r="S246" s="118">
        <v>10111571.203400001</v>
      </c>
      <c r="T246" s="118">
        <v>36518328.670000002</v>
      </c>
      <c r="U246" s="119">
        <f t="shared" si="37"/>
        <v>131783681.25570001</v>
      </c>
    </row>
    <row r="247" spans="1:21" ht="24.95" customHeight="1" x14ac:dyDescent="0.2">
      <c r="A247" s="163"/>
      <c r="B247" s="160"/>
      <c r="C247" s="116">
        <v>5</v>
      </c>
      <c r="D247" s="116" t="s">
        <v>305</v>
      </c>
      <c r="E247" s="118">
        <v>94435442.000100002</v>
      </c>
      <c r="F247" s="118">
        <v>0</v>
      </c>
      <c r="G247" s="118">
        <v>9655463.5594999995</v>
      </c>
      <c r="H247" s="118">
        <v>12360256.7744</v>
      </c>
      <c r="I247" s="118">
        <v>43185750.194300003</v>
      </c>
      <c r="J247" s="119">
        <f t="shared" si="36"/>
        <v>159636912.52829999</v>
      </c>
      <c r="K247" s="114"/>
      <c r="L247" s="168"/>
      <c r="M247" s="160"/>
      <c r="N247" s="120">
        <v>23</v>
      </c>
      <c r="O247" s="116" t="s">
        <v>683</v>
      </c>
      <c r="P247" s="118">
        <v>94995770.116500005</v>
      </c>
      <c r="Q247" s="118">
        <v>0</v>
      </c>
      <c r="R247" s="118">
        <v>9712753.7843999993</v>
      </c>
      <c r="S247" s="118">
        <v>12433595.7587</v>
      </c>
      <c r="T247" s="118">
        <v>44445158.773000002</v>
      </c>
      <c r="U247" s="119">
        <f t="shared" si="37"/>
        <v>161587278.43260002</v>
      </c>
    </row>
    <row r="248" spans="1:21" ht="24.95" customHeight="1" x14ac:dyDescent="0.2">
      <c r="A248" s="163"/>
      <c r="B248" s="160"/>
      <c r="C248" s="116">
        <v>6</v>
      </c>
      <c r="D248" s="116" t="s">
        <v>306</v>
      </c>
      <c r="E248" s="118">
        <v>80266711.660899997</v>
      </c>
      <c r="F248" s="118">
        <v>0</v>
      </c>
      <c r="G248" s="118">
        <v>8206794.9603000004</v>
      </c>
      <c r="H248" s="118">
        <v>10505771.409</v>
      </c>
      <c r="I248" s="118">
        <v>39421943.869099997</v>
      </c>
      <c r="J248" s="119">
        <f t="shared" si="36"/>
        <v>138401221.89929998</v>
      </c>
      <c r="K248" s="114"/>
      <c r="L248" s="168"/>
      <c r="M248" s="160"/>
      <c r="N248" s="120">
        <v>24</v>
      </c>
      <c r="O248" s="116" t="s">
        <v>684</v>
      </c>
      <c r="P248" s="118">
        <v>78776525.332800001</v>
      </c>
      <c r="Q248" s="118">
        <v>0</v>
      </c>
      <c r="R248" s="118">
        <v>8054432.2511</v>
      </c>
      <c r="S248" s="118">
        <v>10310727.204600001</v>
      </c>
      <c r="T248" s="118">
        <v>37716700.014600001</v>
      </c>
      <c r="U248" s="119">
        <f t="shared" si="37"/>
        <v>134858384.80310002</v>
      </c>
    </row>
    <row r="249" spans="1:21" ht="24.95" customHeight="1" x14ac:dyDescent="0.2">
      <c r="A249" s="163"/>
      <c r="B249" s="160"/>
      <c r="C249" s="116">
        <v>7</v>
      </c>
      <c r="D249" s="116" t="s">
        <v>307</v>
      </c>
      <c r="E249" s="118">
        <v>80340539.611499995</v>
      </c>
      <c r="F249" s="118">
        <v>0</v>
      </c>
      <c r="G249" s="118">
        <v>8214343.4302000003</v>
      </c>
      <c r="H249" s="118">
        <v>10515434.438200001</v>
      </c>
      <c r="I249" s="118">
        <v>36611873.610200003</v>
      </c>
      <c r="J249" s="119">
        <f t="shared" si="36"/>
        <v>135682191.09009999</v>
      </c>
      <c r="K249" s="114"/>
      <c r="L249" s="168"/>
      <c r="M249" s="160"/>
      <c r="N249" s="120">
        <v>25</v>
      </c>
      <c r="O249" s="116" t="s">
        <v>685</v>
      </c>
      <c r="P249" s="118">
        <v>103787091.86040001</v>
      </c>
      <c r="Q249" s="118">
        <v>0</v>
      </c>
      <c r="R249" s="118">
        <v>10611614.2645</v>
      </c>
      <c r="S249" s="118">
        <v>13584254.7892</v>
      </c>
      <c r="T249" s="118">
        <v>39298381.227499999</v>
      </c>
      <c r="U249" s="119">
        <f t="shared" si="37"/>
        <v>167281342.14160001</v>
      </c>
    </row>
    <row r="250" spans="1:21" ht="24.95" customHeight="1" x14ac:dyDescent="0.2">
      <c r="A250" s="163"/>
      <c r="B250" s="160"/>
      <c r="C250" s="116">
        <v>8</v>
      </c>
      <c r="D250" s="116" t="s">
        <v>308</v>
      </c>
      <c r="E250" s="118">
        <v>93201723.774100006</v>
      </c>
      <c r="F250" s="118">
        <v>0</v>
      </c>
      <c r="G250" s="118">
        <v>9529323.1919</v>
      </c>
      <c r="H250" s="118">
        <v>12198780.598300001</v>
      </c>
      <c r="I250" s="118">
        <v>41233251.509599999</v>
      </c>
      <c r="J250" s="119">
        <f t="shared" si="36"/>
        <v>156163079.07389998</v>
      </c>
      <c r="K250" s="114"/>
      <c r="L250" s="168"/>
      <c r="M250" s="160"/>
      <c r="N250" s="120">
        <v>26</v>
      </c>
      <c r="O250" s="116" t="s">
        <v>686</v>
      </c>
      <c r="P250" s="118">
        <v>71039844.421499997</v>
      </c>
      <c r="Q250" s="118">
        <v>0</v>
      </c>
      <c r="R250" s="118">
        <v>7263402.5378</v>
      </c>
      <c r="S250" s="118">
        <v>9298105.6653000005</v>
      </c>
      <c r="T250" s="118">
        <v>34129135.342799999</v>
      </c>
      <c r="U250" s="119">
        <f t="shared" si="37"/>
        <v>121730487.96739998</v>
      </c>
    </row>
    <row r="251" spans="1:21" ht="24.95" customHeight="1" x14ac:dyDescent="0.2">
      <c r="A251" s="163"/>
      <c r="B251" s="160"/>
      <c r="C251" s="116">
        <v>9</v>
      </c>
      <c r="D251" s="116" t="s">
        <v>309</v>
      </c>
      <c r="E251" s="118">
        <v>102579936.7122</v>
      </c>
      <c r="F251" s="118">
        <v>0</v>
      </c>
      <c r="G251" s="118">
        <v>10488189.813999999</v>
      </c>
      <c r="H251" s="118">
        <v>13426255.342399999</v>
      </c>
      <c r="I251" s="118">
        <v>45871885.093599997</v>
      </c>
      <c r="J251" s="119">
        <f t="shared" si="36"/>
        <v>172366266.96219999</v>
      </c>
      <c r="K251" s="114"/>
      <c r="L251" s="168"/>
      <c r="M251" s="160"/>
      <c r="N251" s="120">
        <v>27</v>
      </c>
      <c r="O251" s="116" t="s">
        <v>687</v>
      </c>
      <c r="P251" s="118">
        <v>85926079.0678</v>
      </c>
      <c r="Q251" s="118">
        <v>0</v>
      </c>
      <c r="R251" s="118">
        <v>8785431.6947000008</v>
      </c>
      <c r="S251" s="118">
        <v>11246502.1437</v>
      </c>
      <c r="T251" s="118">
        <v>39087268.711499996</v>
      </c>
      <c r="U251" s="119">
        <f t="shared" si="37"/>
        <v>145045281.61770001</v>
      </c>
    </row>
    <row r="252" spans="1:21" ht="24.95" customHeight="1" x14ac:dyDescent="0.2">
      <c r="A252" s="163"/>
      <c r="B252" s="160"/>
      <c r="C252" s="116">
        <v>10</v>
      </c>
      <c r="D252" s="116" t="s">
        <v>310</v>
      </c>
      <c r="E252" s="118">
        <v>74641956.990899995</v>
      </c>
      <c r="F252" s="118">
        <v>0</v>
      </c>
      <c r="G252" s="118">
        <v>7631697.1728999997</v>
      </c>
      <c r="H252" s="118">
        <v>9769570.9896000009</v>
      </c>
      <c r="I252" s="118">
        <v>34370791.575599998</v>
      </c>
      <c r="J252" s="119">
        <f t="shared" si="36"/>
        <v>126414016.729</v>
      </c>
      <c r="K252" s="114"/>
      <c r="L252" s="168"/>
      <c r="M252" s="160"/>
      <c r="N252" s="120">
        <v>28</v>
      </c>
      <c r="O252" s="116" t="s">
        <v>688</v>
      </c>
      <c r="P252" s="118">
        <v>86201588.5722</v>
      </c>
      <c r="Q252" s="118">
        <v>0</v>
      </c>
      <c r="R252" s="118">
        <v>8813600.9066000003</v>
      </c>
      <c r="S252" s="118">
        <v>11282562.4209</v>
      </c>
      <c r="T252" s="118">
        <v>40602174.020099998</v>
      </c>
      <c r="U252" s="119">
        <f t="shared" si="37"/>
        <v>146899925.91979998</v>
      </c>
    </row>
    <row r="253" spans="1:21" ht="24.95" customHeight="1" x14ac:dyDescent="0.2">
      <c r="A253" s="163"/>
      <c r="B253" s="160"/>
      <c r="C253" s="116">
        <v>11</v>
      </c>
      <c r="D253" s="116" t="s">
        <v>311</v>
      </c>
      <c r="E253" s="118">
        <v>128077273.88150001</v>
      </c>
      <c r="F253" s="118">
        <v>0</v>
      </c>
      <c r="G253" s="118">
        <v>13095141.2369</v>
      </c>
      <c r="H253" s="118">
        <v>16763494.283600001</v>
      </c>
      <c r="I253" s="118">
        <v>61464642.943800002</v>
      </c>
      <c r="J253" s="119">
        <f t="shared" si="36"/>
        <v>219400552.34580001</v>
      </c>
      <c r="K253" s="114"/>
      <c r="L253" s="168"/>
      <c r="M253" s="160"/>
      <c r="N253" s="120">
        <v>29</v>
      </c>
      <c r="O253" s="116" t="s">
        <v>689</v>
      </c>
      <c r="P253" s="118">
        <v>75963045.990899995</v>
      </c>
      <c r="Q253" s="118">
        <v>0</v>
      </c>
      <c r="R253" s="118">
        <v>7766770.6837999998</v>
      </c>
      <c r="S253" s="118">
        <v>9942482.7577999998</v>
      </c>
      <c r="T253" s="118">
        <v>36509341.334200002</v>
      </c>
      <c r="U253" s="119">
        <f t="shared" si="37"/>
        <v>130181640.7667</v>
      </c>
    </row>
    <row r="254" spans="1:21" ht="24.95" customHeight="1" x14ac:dyDescent="0.2">
      <c r="A254" s="163"/>
      <c r="B254" s="160"/>
      <c r="C254" s="116">
        <v>12</v>
      </c>
      <c r="D254" s="116" t="s">
        <v>312</v>
      </c>
      <c r="E254" s="118">
        <v>131811891.06470001</v>
      </c>
      <c r="F254" s="118">
        <v>0</v>
      </c>
      <c r="G254" s="118">
        <v>13476983.682499999</v>
      </c>
      <c r="H254" s="118">
        <v>17252302.5781</v>
      </c>
      <c r="I254" s="118">
        <v>61785041.462200001</v>
      </c>
      <c r="J254" s="119">
        <f t="shared" si="36"/>
        <v>224326218.78750002</v>
      </c>
      <c r="K254" s="114"/>
      <c r="L254" s="169"/>
      <c r="M254" s="161"/>
      <c r="N254" s="120">
        <v>30</v>
      </c>
      <c r="O254" s="116" t="s">
        <v>690</v>
      </c>
      <c r="P254" s="118">
        <v>84514576.198200002</v>
      </c>
      <c r="Q254" s="118">
        <v>0</v>
      </c>
      <c r="R254" s="118">
        <v>8641113.9022000004</v>
      </c>
      <c r="S254" s="118">
        <v>11061756.485300001</v>
      </c>
      <c r="T254" s="118">
        <v>41328081.126000002</v>
      </c>
      <c r="U254" s="119">
        <f t="shared" si="37"/>
        <v>145545527.71170002</v>
      </c>
    </row>
    <row r="255" spans="1:21" ht="24.95" customHeight="1" x14ac:dyDescent="0.2">
      <c r="A255" s="163"/>
      <c r="B255" s="160"/>
      <c r="C255" s="116">
        <v>13</v>
      </c>
      <c r="D255" s="116" t="s">
        <v>313</v>
      </c>
      <c r="E255" s="118">
        <v>103315118.4268</v>
      </c>
      <c r="F255" s="118">
        <v>0</v>
      </c>
      <c r="G255" s="118">
        <v>10563357.7817</v>
      </c>
      <c r="H255" s="118">
        <v>13522480.1768</v>
      </c>
      <c r="I255" s="118">
        <v>44533491.058499999</v>
      </c>
      <c r="J255" s="119">
        <f t="shared" si="36"/>
        <v>171934447.4438</v>
      </c>
      <c r="K255" s="114"/>
      <c r="L255" s="115"/>
      <c r="M255" s="164" t="s">
        <v>886</v>
      </c>
      <c r="N255" s="165"/>
      <c r="O255" s="166"/>
      <c r="P255" s="121">
        <f>SUM(P225:P254)</f>
        <v>2408517393.5289998</v>
      </c>
      <c r="Q255" s="121">
        <f t="shared" ref="Q255:T255" si="48">SUM(Q225:Q254)</f>
        <v>0</v>
      </c>
      <c r="R255" s="121">
        <f t="shared" ref="R255" si="49">SUM(R225:R254)</f>
        <v>246256611.21620002</v>
      </c>
      <c r="S255" s="121">
        <f t="shared" si="48"/>
        <v>315240685.05519998</v>
      </c>
      <c r="T255" s="121">
        <f t="shared" si="48"/>
        <v>1125048542.7586</v>
      </c>
      <c r="U255" s="127">
        <f t="shared" si="37"/>
        <v>4095063232.559</v>
      </c>
    </row>
    <row r="256" spans="1:21" ht="24.95" customHeight="1" x14ac:dyDescent="0.2">
      <c r="A256" s="163"/>
      <c r="B256" s="160"/>
      <c r="C256" s="116">
        <v>14</v>
      </c>
      <c r="D256" s="116" t="s">
        <v>314</v>
      </c>
      <c r="E256" s="118">
        <v>98529067.4155</v>
      </c>
      <c r="F256" s="118">
        <v>0</v>
      </c>
      <c r="G256" s="118">
        <v>10074012.466399999</v>
      </c>
      <c r="H256" s="118">
        <v>12896054.1424</v>
      </c>
      <c r="I256" s="118">
        <v>41939026.983499996</v>
      </c>
      <c r="J256" s="119">
        <f t="shared" si="36"/>
        <v>163438161.00779998</v>
      </c>
      <c r="K256" s="114"/>
      <c r="L256" s="167">
        <v>30</v>
      </c>
      <c r="M256" s="159" t="s">
        <v>71</v>
      </c>
      <c r="N256" s="120">
        <v>1</v>
      </c>
      <c r="O256" s="116" t="s">
        <v>691</v>
      </c>
      <c r="P256" s="118">
        <v>83178409.549799994</v>
      </c>
      <c r="Q256" s="118">
        <v>0</v>
      </c>
      <c r="R256" s="118">
        <v>8504498.7913000006</v>
      </c>
      <c r="S256" s="118">
        <v>10886871.2673</v>
      </c>
      <c r="T256" s="118">
        <v>44003395.167300001</v>
      </c>
      <c r="U256" s="119">
        <f t="shared" si="37"/>
        <v>146573174.77569997</v>
      </c>
    </row>
    <row r="257" spans="1:21" ht="24.95" customHeight="1" x14ac:dyDescent="0.2">
      <c r="A257" s="163"/>
      <c r="B257" s="160"/>
      <c r="C257" s="116">
        <v>15</v>
      </c>
      <c r="D257" s="116" t="s">
        <v>315</v>
      </c>
      <c r="E257" s="118">
        <v>107536370.09540001</v>
      </c>
      <c r="F257" s="118">
        <v>0</v>
      </c>
      <c r="G257" s="118">
        <v>10994955.715600001</v>
      </c>
      <c r="H257" s="118">
        <v>14074982.006899999</v>
      </c>
      <c r="I257" s="118">
        <v>40276998.989299998</v>
      </c>
      <c r="J257" s="119">
        <f t="shared" si="36"/>
        <v>172883306.80720001</v>
      </c>
      <c r="K257" s="114"/>
      <c r="L257" s="168"/>
      <c r="M257" s="160"/>
      <c r="N257" s="120">
        <v>2</v>
      </c>
      <c r="O257" s="116" t="s">
        <v>692</v>
      </c>
      <c r="P257" s="118">
        <v>96594947.233400002</v>
      </c>
      <c r="Q257" s="118">
        <v>0</v>
      </c>
      <c r="R257" s="118">
        <v>9876260.1549999993</v>
      </c>
      <c r="S257" s="118">
        <v>12642905.3079</v>
      </c>
      <c r="T257" s="118">
        <v>50940360.114399999</v>
      </c>
      <c r="U257" s="119">
        <f t="shared" si="37"/>
        <v>170054472.8107</v>
      </c>
    </row>
    <row r="258" spans="1:21" ht="24.95" customHeight="1" x14ac:dyDescent="0.2">
      <c r="A258" s="163"/>
      <c r="B258" s="160"/>
      <c r="C258" s="116">
        <v>16</v>
      </c>
      <c r="D258" s="116" t="s">
        <v>316</v>
      </c>
      <c r="E258" s="118">
        <v>94331735.508200005</v>
      </c>
      <c r="F258" s="118">
        <v>0</v>
      </c>
      <c r="G258" s="118">
        <v>9644860.1861000005</v>
      </c>
      <c r="H258" s="118">
        <v>12346683.069</v>
      </c>
      <c r="I258" s="118">
        <v>41987199.103</v>
      </c>
      <c r="J258" s="119">
        <f t="shared" si="36"/>
        <v>158310477.86630002</v>
      </c>
      <c r="K258" s="114"/>
      <c r="L258" s="168"/>
      <c r="M258" s="160"/>
      <c r="N258" s="120">
        <v>3</v>
      </c>
      <c r="O258" s="116" t="s">
        <v>693</v>
      </c>
      <c r="P258" s="118">
        <v>96219122.306299999</v>
      </c>
      <c r="Q258" s="118">
        <v>0</v>
      </c>
      <c r="R258" s="118">
        <v>9837834.2863999996</v>
      </c>
      <c r="S258" s="118">
        <v>12593715.168</v>
      </c>
      <c r="T258" s="118">
        <v>47196505.674500003</v>
      </c>
      <c r="U258" s="119">
        <f t="shared" si="37"/>
        <v>165847177.43520001</v>
      </c>
    </row>
    <row r="259" spans="1:21" ht="24.95" customHeight="1" x14ac:dyDescent="0.2">
      <c r="A259" s="163"/>
      <c r="B259" s="160"/>
      <c r="C259" s="116">
        <v>17</v>
      </c>
      <c r="D259" s="116" t="s">
        <v>317</v>
      </c>
      <c r="E259" s="118">
        <v>77364832.152999997</v>
      </c>
      <c r="F259" s="118">
        <v>0</v>
      </c>
      <c r="G259" s="118">
        <v>7910095.0005999999</v>
      </c>
      <c r="H259" s="118">
        <v>10125956.6373</v>
      </c>
      <c r="I259" s="118">
        <v>36864687.363899998</v>
      </c>
      <c r="J259" s="119">
        <f t="shared" si="36"/>
        <v>132265571.1548</v>
      </c>
      <c r="K259" s="114"/>
      <c r="L259" s="168"/>
      <c r="M259" s="160"/>
      <c r="N259" s="120">
        <v>4</v>
      </c>
      <c r="O259" s="116" t="s">
        <v>694</v>
      </c>
      <c r="P259" s="118">
        <v>103087468.84460001</v>
      </c>
      <c r="Q259" s="118">
        <v>0</v>
      </c>
      <c r="R259" s="118">
        <v>10540081.9628</v>
      </c>
      <c r="S259" s="118">
        <v>13492684.083000001</v>
      </c>
      <c r="T259" s="118">
        <v>41902066.203100003</v>
      </c>
      <c r="U259" s="119">
        <f t="shared" si="37"/>
        <v>169022301.09350002</v>
      </c>
    </row>
    <row r="260" spans="1:21" ht="24.95" customHeight="1" x14ac:dyDescent="0.2">
      <c r="A260" s="163"/>
      <c r="B260" s="161"/>
      <c r="C260" s="116">
        <v>18</v>
      </c>
      <c r="D260" s="116" t="s">
        <v>318</v>
      </c>
      <c r="E260" s="118">
        <v>96272728.570199996</v>
      </c>
      <c r="F260" s="118">
        <v>0</v>
      </c>
      <c r="G260" s="118">
        <v>9843315.2086999994</v>
      </c>
      <c r="H260" s="118">
        <v>12600731.4658</v>
      </c>
      <c r="I260" s="118">
        <v>38969970.755800001</v>
      </c>
      <c r="J260" s="119">
        <f t="shared" si="36"/>
        <v>157686746.00049999</v>
      </c>
      <c r="K260" s="114"/>
      <c r="L260" s="168"/>
      <c r="M260" s="160"/>
      <c r="N260" s="120">
        <v>5</v>
      </c>
      <c r="O260" s="116" t="s">
        <v>695</v>
      </c>
      <c r="P260" s="118">
        <v>104592578.42200001</v>
      </c>
      <c r="Q260" s="118">
        <v>0</v>
      </c>
      <c r="R260" s="118">
        <v>10693970.4856</v>
      </c>
      <c r="S260" s="118">
        <v>13689681.5286</v>
      </c>
      <c r="T260" s="118">
        <v>57250728.015199997</v>
      </c>
      <c r="U260" s="119">
        <f t="shared" si="37"/>
        <v>186226958.45139998</v>
      </c>
    </row>
    <row r="261" spans="1:21" ht="24.95" customHeight="1" x14ac:dyDescent="0.2">
      <c r="A261" s="116"/>
      <c r="B261" s="164" t="s">
        <v>869</v>
      </c>
      <c r="C261" s="165"/>
      <c r="D261" s="166"/>
      <c r="E261" s="121">
        <f>SUM(E243:E260)</f>
        <v>1755849872.5840001</v>
      </c>
      <c r="F261" s="121">
        <f t="shared" ref="F261:I261" si="50">SUM(F243:F260)</f>
        <v>0</v>
      </c>
      <c r="G261" s="121">
        <f t="shared" ref="G261" si="51">SUM(G243:G260)</f>
        <v>179525230.16400006</v>
      </c>
      <c r="H261" s="121">
        <f t="shared" si="50"/>
        <v>229815785.50139999</v>
      </c>
      <c r="I261" s="121">
        <f t="shared" si="50"/>
        <v>795260116.74400008</v>
      </c>
      <c r="J261" s="127">
        <f t="shared" si="36"/>
        <v>2960451004.9934001</v>
      </c>
      <c r="K261" s="114"/>
      <c r="L261" s="168"/>
      <c r="M261" s="160"/>
      <c r="N261" s="120">
        <v>6</v>
      </c>
      <c r="O261" s="116" t="s">
        <v>696</v>
      </c>
      <c r="P261" s="118">
        <v>107499880.64830001</v>
      </c>
      <c r="Q261" s="118">
        <v>0</v>
      </c>
      <c r="R261" s="118">
        <v>10991224.8862</v>
      </c>
      <c r="S261" s="118">
        <v>14070206.057</v>
      </c>
      <c r="T261" s="118">
        <v>59517513.829999998</v>
      </c>
      <c r="U261" s="119">
        <f t="shared" si="37"/>
        <v>192078825.4215</v>
      </c>
    </row>
    <row r="262" spans="1:21" ht="24.95" customHeight="1" x14ac:dyDescent="0.2">
      <c r="A262" s="163">
        <v>13</v>
      </c>
      <c r="B262" s="159" t="s">
        <v>54</v>
      </c>
      <c r="C262" s="116">
        <v>1</v>
      </c>
      <c r="D262" s="116" t="s">
        <v>319</v>
      </c>
      <c r="E262" s="118">
        <v>113122504.5767</v>
      </c>
      <c r="F262" s="118">
        <v>0</v>
      </c>
      <c r="G262" s="118">
        <v>11566104.8179</v>
      </c>
      <c r="H262" s="118">
        <v>14806127.592700001</v>
      </c>
      <c r="I262" s="118">
        <v>55923746.022100002</v>
      </c>
      <c r="J262" s="119">
        <f t="shared" si="36"/>
        <v>195418483.00940001</v>
      </c>
      <c r="K262" s="114"/>
      <c r="L262" s="168"/>
      <c r="M262" s="160"/>
      <c r="N262" s="120">
        <v>7</v>
      </c>
      <c r="O262" s="116" t="s">
        <v>697</v>
      </c>
      <c r="P262" s="118">
        <v>116544957.3418</v>
      </c>
      <c r="Q262" s="118">
        <v>0</v>
      </c>
      <c r="R262" s="118">
        <v>11916030.304099999</v>
      </c>
      <c r="S262" s="118">
        <v>15254078.002900001</v>
      </c>
      <c r="T262" s="118">
        <v>61638884.5528</v>
      </c>
      <c r="U262" s="119">
        <f t="shared" si="37"/>
        <v>205353950.20160002</v>
      </c>
    </row>
    <row r="263" spans="1:21" ht="24.95" customHeight="1" x14ac:dyDescent="0.2">
      <c r="A263" s="163"/>
      <c r="B263" s="160"/>
      <c r="C263" s="116">
        <v>2</v>
      </c>
      <c r="D263" s="116" t="s">
        <v>320</v>
      </c>
      <c r="E263" s="118">
        <v>86078581.897200003</v>
      </c>
      <c r="F263" s="118">
        <v>0</v>
      </c>
      <c r="G263" s="118">
        <v>8801024.2039999999</v>
      </c>
      <c r="H263" s="118">
        <v>11266462.595899999</v>
      </c>
      <c r="I263" s="118">
        <v>41505543.076899998</v>
      </c>
      <c r="J263" s="119">
        <f t="shared" si="36"/>
        <v>147651611.77399999</v>
      </c>
      <c r="K263" s="114"/>
      <c r="L263" s="168"/>
      <c r="M263" s="160"/>
      <c r="N263" s="120">
        <v>8</v>
      </c>
      <c r="O263" s="116" t="s">
        <v>698</v>
      </c>
      <c r="P263" s="118">
        <v>85772811.552200004</v>
      </c>
      <c r="Q263" s="118">
        <v>0</v>
      </c>
      <c r="R263" s="118">
        <v>8769761.0007000007</v>
      </c>
      <c r="S263" s="118">
        <v>11226441.604900001</v>
      </c>
      <c r="T263" s="118">
        <v>45680521.885600001</v>
      </c>
      <c r="U263" s="119">
        <f t="shared" si="37"/>
        <v>151449536.04339999</v>
      </c>
    </row>
    <row r="264" spans="1:21" ht="24.95" customHeight="1" x14ac:dyDescent="0.2">
      <c r="A264" s="163"/>
      <c r="B264" s="160"/>
      <c r="C264" s="116">
        <v>3</v>
      </c>
      <c r="D264" s="116" t="s">
        <v>321</v>
      </c>
      <c r="E264" s="118">
        <v>82074717.524200007</v>
      </c>
      <c r="F264" s="118">
        <v>0</v>
      </c>
      <c r="G264" s="118">
        <v>8391652.8311000001</v>
      </c>
      <c r="H264" s="118">
        <v>10742413.6722</v>
      </c>
      <c r="I264" s="118">
        <v>36000620.203000002</v>
      </c>
      <c r="J264" s="119">
        <f t="shared" si="36"/>
        <v>137209404.23050001</v>
      </c>
      <c r="K264" s="114"/>
      <c r="L264" s="168"/>
      <c r="M264" s="160"/>
      <c r="N264" s="120">
        <v>9</v>
      </c>
      <c r="O264" s="116" t="s">
        <v>699</v>
      </c>
      <c r="P264" s="118">
        <v>101794225.77760001</v>
      </c>
      <c r="Q264" s="118">
        <v>0</v>
      </c>
      <c r="R264" s="118">
        <v>10407855.533299999</v>
      </c>
      <c r="S264" s="118">
        <v>13323416.9515</v>
      </c>
      <c r="T264" s="118">
        <v>55855264.398400001</v>
      </c>
      <c r="U264" s="119">
        <f t="shared" si="37"/>
        <v>181380762.66080001</v>
      </c>
    </row>
    <row r="265" spans="1:21" ht="24.95" customHeight="1" x14ac:dyDescent="0.2">
      <c r="A265" s="163"/>
      <c r="B265" s="160"/>
      <c r="C265" s="116">
        <v>4</v>
      </c>
      <c r="D265" s="116" t="s">
        <v>322</v>
      </c>
      <c r="E265" s="118">
        <v>84746601.571400002</v>
      </c>
      <c r="F265" s="118">
        <v>0</v>
      </c>
      <c r="G265" s="118">
        <v>8664837.1197999995</v>
      </c>
      <c r="H265" s="118">
        <v>11092125.308</v>
      </c>
      <c r="I265" s="118">
        <v>40585419.6461</v>
      </c>
      <c r="J265" s="119">
        <f t="shared" ref="J265:J328" si="52">E265+F265+G265+H265+I265</f>
        <v>145088983.6453</v>
      </c>
      <c r="K265" s="114"/>
      <c r="L265" s="168"/>
      <c r="M265" s="160"/>
      <c r="N265" s="120">
        <v>10</v>
      </c>
      <c r="O265" s="116" t="s">
        <v>700</v>
      </c>
      <c r="P265" s="118">
        <v>106573876.7272</v>
      </c>
      <c r="Q265" s="118">
        <v>0</v>
      </c>
      <c r="R265" s="118">
        <v>10896546.4802</v>
      </c>
      <c r="S265" s="118">
        <v>13949005.308700001</v>
      </c>
      <c r="T265" s="118">
        <v>57341679.852700002</v>
      </c>
      <c r="U265" s="119">
        <f t="shared" ref="U265:U328" si="53">P265+Q265+R265+S265+T265</f>
        <v>188761108.36879998</v>
      </c>
    </row>
    <row r="266" spans="1:21" ht="24.95" customHeight="1" x14ac:dyDescent="0.2">
      <c r="A266" s="163"/>
      <c r="B266" s="160"/>
      <c r="C266" s="116">
        <v>5</v>
      </c>
      <c r="D266" s="116" t="s">
        <v>323</v>
      </c>
      <c r="E266" s="118">
        <v>89763165.712200001</v>
      </c>
      <c r="F266" s="118">
        <v>0</v>
      </c>
      <c r="G266" s="118">
        <v>9177751.0346000008</v>
      </c>
      <c r="H266" s="118">
        <v>11748722.2338</v>
      </c>
      <c r="I266" s="118">
        <v>43040939.510899998</v>
      </c>
      <c r="J266" s="119">
        <f t="shared" si="52"/>
        <v>153730578.49149999</v>
      </c>
      <c r="K266" s="114"/>
      <c r="L266" s="168"/>
      <c r="M266" s="160"/>
      <c r="N266" s="120">
        <v>11</v>
      </c>
      <c r="O266" s="116" t="s">
        <v>894</v>
      </c>
      <c r="P266" s="118">
        <v>77078041.714499995</v>
      </c>
      <c r="Q266" s="118">
        <v>0</v>
      </c>
      <c r="R266" s="118">
        <v>7880772.3800999997</v>
      </c>
      <c r="S266" s="118">
        <v>10088419.8462</v>
      </c>
      <c r="T266" s="118">
        <v>41199885.663500004</v>
      </c>
      <c r="U266" s="119">
        <f t="shared" si="53"/>
        <v>136247119.60429999</v>
      </c>
    </row>
    <row r="267" spans="1:21" ht="24.95" customHeight="1" x14ac:dyDescent="0.2">
      <c r="A267" s="163"/>
      <c r="B267" s="160"/>
      <c r="C267" s="116">
        <v>6</v>
      </c>
      <c r="D267" s="116" t="s">
        <v>324</v>
      </c>
      <c r="E267" s="118">
        <v>91505312.974800006</v>
      </c>
      <c r="F267" s="118">
        <v>0</v>
      </c>
      <c r="G267" s="118">
        <v>9355875.2542000003</v>
      </c>
      <c r="H267" s="118">
        <v>11976744.5425</v>
      </c>
      <c r="I267" s="118">
        <v>44354438.626000002</v>
      </c>
      <c r="J267" s="119">
        <f t="shared" si="52"/>
        <v>157192371.39750001</v>
      </c>
      <c r="K267" s="114"/>
      <c r="L267" s="168"/>
      <c r="M267" s="160"/>
      <c r="N267" s="120">
        <v>12</v>
      </c>
      <c r="O267" s="116" t="s">
        <v>701</v>
      </c>
      <c r="P267" s="118">
        <v>80383178.497199997</v>
      </c>
      <c r="Q267" s="118">
        <v>0</v>
      </c>
      <c r="R267" s="118">
        <v>8218703.0032000002</v>
      </c>
      <c r="S267" s="118">
        <v>10521015.2621</v>
      </c>
      <c r="T267" s="118">
        <v>41030294.638499998</v>
      </c>
      <c r="U267" s="119">
        <f t="shared" si="53"/>
        <v>140153191.40099999</v>
      </c>
    </row>
    <row r="268" spans="1:21" ht="24.95" customHeight="1" x14ac:dyDescent="0.2">
      <c r="A268" s="163"/>
      <c r="B268" s="160"/>
      <c r="C268" s="116">
        <v>7</v>
      </c>
      <c r="D268" s="116" t="s">
        <v>325</v>
      </c>
      <c r="E268" s="118">
        <v>75400946.097499996</v>
      </c>
      <c r="F268" s="118">
        <v>0</v>
      </c>
      <c r="G268" s="118">
        <v>7709299.3052000003</v>
      </c>
      <c r="H268" s="118">
        <v>9868911.8730999995</v>
      </c>
      <c r="I268" s="118">
        <v>36624610.921899997</v>
      </c>
      <c r="J268" s="119">
        <f t="shared" si="52"/>
        <v>129603768.19769999</v>
      </c>
      <c r="K268" s="114"/>
      <c r="L268" s="168"/>
      <c r="M268" s="160"/>
      <c r="N268" s="120">
        <v>13</v>
      </c>
      <c r="O268" s="116" t="s">
        <v>702</v>
      </c>
      <c r="P268" s="118">
        <v>78799885.810399994</v>
      </c>
      <c r="Q268" s="118">
        <v>0</v>
      </c>
      <c r="R268" s="118">
        <v>8056820.7213000003</v>
      </c>
      <c r="S268" s="118">
        <v>10313784.759</v>
      </c>
      <c r="T268" s="118">
        <v>41225229.950199999</v>
      </c>
      <c r="U268" s="119">
        <f t="shared" si="53"/>
        <v>138395721.24090001</v>
      </c>
    </row>
    <row r="269" spans="1:21" ht="24.95" customHeight="1" x14ac:dyDescent="0.2">
      <c r="A269" s="163"/>
      <c r="B269" s="160"/>
      <c r="C269" s="116">
        <v>8</v>
      </c>
      <c r="D269" s="116" t="s">
        <v>326</v>
      </c>
      <c r="E269" s="118">
        <v>92887933.801599994</v>
      </c>
      <c r="F269" s="118">
        <v>0</v>
      </c>
      <c r="G269" s="118">
        <v>9497240.0292000007</v>
      </c>
      <c r="H269" s="118">
        <v>12157709.952</v>
      </c>
      <c r="I269" s="118">
        <v>42487050.010600001</v>
      </c>
      <c r="J269" s="119">
        <f t="shared" si="52"/>
        <v>157029933.79339999</v>
      </c>
      <c r="K269" s="114"/>
      <c r="L269" s="168"/>
      <c r="M269" s="160"/>
      <c r="N269" s="120">
        <v>14</v>
      </c>
      <c r="O269" s="116" t="s">
        <v>703</v>
      </c>
      <c r="P269" s="118">
        <v>117038630.4562</v>
      </c>
      <c r="Q269" s="118">
        <v>0</v>
      </c>
      <c r="R269" s="118">
        <v>11966505.4506</v>
      </c>
      <c r="S269" s="118">
        <v>15318692.795</v>
      </c>
      <c r="T269" s="118">
        <v>56929790.256800003</v>
      </c>
      <c r="U269" s="119">
        <f t="shared" si="53"/>
        <v>201253618.95859998</v>
      </c>
    </row>
    <row r="270" spans="1:21" ht="24.95" customHeight="1" x14ac:dyDescent="0.2">
      <c r="A270" s="163"/>
      <c r="B270" s="160"/>
      <c r="C270" s="116">
        <v>9</v>
      </c>
      <c r="D270" s="116" t="s">
        <v>327</v>
      </c>
      <c r="E270" s="118">
        <v>99386397.056400001</v>
      </c>
      <c r="F270" s="118">
        <v>0</v>
      </c>
      <c r="G270" s="118">
        <v>10161669.334799999</v>
      </c>
      <c r="H270" s="118">
        <v>13008266.4038</v>
      </c>
      <c r="I270" s="118">
        <v>48085351.302500002</v>
      </c>
      <c r="J270" s="119">
        <f t="shared" si="52"/>
        <v>170641684.0975</v>
      </c>
      <c r="K270" s="114"/>
      <c r="L270" s="168"/>
      <c r="M270" s="160"/>
      <c r="N270" s="120">
        <v>15</v>
      </c>
      <c r="O270" s="116" t="s">
        <v>895</v>
      </c>
      <c r="P270" s="118">
        <v>79809411.893700004</v>
      </c>
      <c r="Q270" s="118">
        <v>0</v>
      </c>
      <c r="R270" s="118">
        <v>8160038.7728000004</v>
      </c>
      <c r="S270" s="118">
        <v>10445917.3709</v>
      </c>
      <c r="T270" s="118">
        <v>42570184.740400001</v>
      </c>
      <c r="U270" s="119">
        <f t="shared" si="53"/>
        <v>140985552.77780002</v>
      </c>
    </row>
    <row r="271" spans="1:21" ht="24.95" customHeight="1" x14ac:dyDescent="0.2">
      <c r="A271" s="163"/>
      <c r="B271" s="160"/>
      <c r="C271" s="116">
        <v>10</v>
      </c>
      <c r="D271" s="116" t="s">
        <v>328</v>
      </c>
      <c r="E271" s="118">
        <v>86786150.030499995</v>
      </c>
      <c r="F271" s="118">
        <v>0</v>
      </c>
      <c r="G271" s="118">
        <v>8873368.8468999993</v>
      </c>
      <c r="H271" s="118">
        <v>11359073.2051</v>
      </c>
      <c r="I271" s="118">
        <v>41430229.203599997</v>
      </c>
      <c r="J271" s="119">
        <f t="shared" si="52"/>
        <v>148448821.2861</v>
      </c>
      <c r="K271" s="114"/>
      <c r="L271" s="168"/>
      <c r="M271" s="160"/>
      <c r="N271" s="120">
        <v>16</v>
      </c>
      <c r="O271" s="116" t="s">
        <v>704</v>
      </c>
      <c r="P271" s="118">
        <v>83748649.490799993</v>
      </c>
      <c r="Q271" s="118">
        <v>0</v>
      </c>
      <c r="R271" s="118">
        <v>8562802.4414000008</v>
      </c>
      <c r="S271" s="118">
        <v>10961507.568499999</v>
      </c>
      <c r="T271" s="118">
        <v>42959066.756899998</v>
      </c>
      <c r="U271" s="119">
        <f t="shared" si="53"/>
        <v>146232026.25760001</v>
      </c>
    </row>
    <row r="272" spans="1:21" ht="24.95" customHeight="1" x14ac:dyDescent="0.2">
      <c r="A272" s="163"/>
      <c r="B272" s="160"/>
      <c r="C272" s="116">
        <v>11</v>
      </c>
      <c r="D272" s="116" t="s">
        <v>329</v>
      </c>
      <c r="E272" s="118">
        <v>93005669.2553</v>
      </c>
      <c r="F272" s="118">
        <v>0</v>
      </c>
      <c r="G272" s="118">
        <v>9509277.7807</v>
      </c>
      <c r="H272" s="118">
        <v>12173119.849099999</v>
      </c>
      <c r="I272" s="118">
        <v>43324849.446199998</v>
      </c>
      <c r="J272" s="119">
        <f t="shared" si="52"/>
        <v>158012916.33129999</v>
      </c>
      <c r="K272" s="114"/>
      <c r="L272" s="168"/>
      <c r="M272" s="160"/>
      <c r="N272" s="120">
        <v>17</v>
      </c>
      <c r="O272" s="116" t="s">
        <v>705</v>
      </c>
      <c r="P272" s="118">
        <v>109419023.0763</v>
      </c>
      <c r="Q272" s="118">
        <v>0</v>
      </c>
      <c r="R272" s="118">
        <v>11187445.8112</v>
      </c>
      <c r="S272" s="118">
        <v>14321394.5165</v>
      </c>
      <c r="T272" s="118">
        <v>55035619.380900003</v>
      </c>
      <c r="U272" s="119">
        <f t="shared" si="53"/>
        <v>189963482.78489998</v>
      </c>
    </row>
    <row r="273" spans="1:21" ht="24.95" customHeight="1" x14ac:dyDescent="0.2">
      <c r="A273" s="163"/>
      <c r="B273" s="160"/>
      <c r="C273" s="116">
        <v>12</v>
      </c>
      <c r="D273" s="116" t="s">
        <v>330</v>
      </c>
      <c r="E273" s="118">
        <v>65267685.1206</v>
      </c>
      <c r="F273" s="118">
        <v>0</v>
      </c>
      <c r="G273" s="118">
        <v>6673233.5016000001</v>
      </c>
      <c r="H273" s="118">
        <v>8542612.0752000008</v>
      </c>
      <c r="I273" s="118">
        <v>32099127.8946</v>
      </c>
      <c r="J273" s="119">
        <f t="shared" si="52"/>
        <v>112582658.59200001</v>
      </c>
      <c r="K273" s="114"/>
      <c r="L273" s="168"/>
      <c r="M273" s="160"/>
      <c r="N273" s="120">
        <v>18</v>
      </c>
      <c r="O273" s="116" t="s">
        <v>706</v>
      </c>
      <c r="P273" s="118">
        <v>94611914.095200002</v>
      </c>
      <c r="Q273" s="118">
        <v>0</v>
      </c>
      <c r="R273" s="118">
        <v>9673506.784</v>
      </c>
      <c r="S273" s="118">
        <v>12383354.4627</v>
      </c>
      <c r="T273" s="118">
        <v>43507204.362300001</v>
      </c>
      <c r="U273" s="119">
        <f t="shared" si="53"/>
        <v>160175979.7042</v>
      </c>
    </row>
    <row r="274" spans="1:21" ht="24.95" customHeight="1" x14ac:dyDescent="0.2">
      <c r="A274" s="163"/>
      <c r="B274" s="160"/>
      <c r="C274" s="116">
        <v>13</v>
      </c>
      <c r="D274" s="116" t="s">
        <v>331</v>
      </c>
      <c r="E274" s="118">
        <v>82722386.665099993</v>
      </c>
      <c r="F274" s="118">
        <v>0</v>
      </c>
      <c r="G274" s="118">
        <v>8457873.1574000008</v>
      </c>
      <c r="H274" s="118">
        <v>10827184.354900001</v>
      </c>
      <c r="I274" s="118">
        <v>39793994.862800002</v>
      </c>
      <c r="J274" s="119">
        <f t="shared" si="52"/>
        <v>141801439.0402</v>
      </c>
      <c r="K274" s="114"/>
      <c r="L274" s="168"/>
      <c r="M274" s="160"/>
      <c r="N274" s="120">
        <v>19</v>
      </c>
      <c r="O274" s="116" t="s">
        <v>707</v>
      </c>
      <c r="P274" s="118">
        <v>86855120.461999997</v>
      </c>
      <c r="Q274" s="118">
        <v>0</v>
      </c>
      <c r="R274" s="118">
        <v>8880420.6643000003</v>
      </c>
      <c r="S274" s="118">
        <v>11368100.4541</v>
      </c>
      <c r="T274" s="118">
        <v>41199975.536899999</v>
      </c>
      <c r="U274" s="119">
        <f t="shared" si="53"/>
        <v>148303617.11729997</v>
      </c>
    </row>
    <row r="275" spans="1:21" ht="24.95" customHeight="1" x14ac:dyDescent="0.2">
      <c r="A275" s="163"/>
      <c r="B275" s="160"/>
      <c r="C275" s="116">
        <v>14</v>
      </c>
      <c r="D275" s="116" t="s">
        <v>332</v>
      </c>
      <c r="E275" s="118">
        <v>80723577.211400002</v>
      </c>
      <c r="F275" s="118">
        <v>0</v>
      </c>
      <c r="G275" s="118">
        <v>8253506.7517999997</v>
      </c>
      <c r="H275" s="118">
        <v>10565568.614399999</v>
      </c>
      <c r="I275" s="118">
        <v>38410394.528999999</v>
      </c>
      <c r="J275" s="119">
        <f t="shared" si="52"/>
        <v>137953047.10659999</v>
      </c>
      <c r="K275" s="114"/>
      <c r="L275" s="168"/>
      <c r="M275" s="160"/>
      <c r="N275" s="120">
        <v>20</v>
      </c>
      <c r="O275" s="116" t="s">
        <v>708</v>
      </c>
      <c r="P275" s="118">
        <v>78425221.231000006</v>
      </c>
      <c r="Q275" s="118">
        <v>0</v>
      </c>
      <c r="R275" s="118">
        <v>8018513.4913999997</v>
      </c>
      <c r="S275" s="118">
        <v>10264746.4921</v>
      </c>
      <c r="T275" s="118">
        <v>39292773.0242</v>
      </c>
      <c r="U275" s="119">
        <f t="shared" si="53"/>
        <v>136001254.2387</v>
      </c>
    </row>
    <row r="276" spans="1:21" ht="24.95" customHeight="1" x14ac:dyDescent="0.2">
      <c r="A276" s="163"/>
      <c r="B276" s="160"/>
      <c r="C276" s="116">
        <v>15</v>
      </c>
      <c r="D276" s="116" t="s">
        <v>333</v>
      </c>
      <c r="E276" s="118">
        <v>86577125.438500002</v>
      </c>
      <c r="F276" s="118">
        <v>0</v>
      </c>
      <c r="G276" s="118">
        <v>8851997.3227999993</v>
      </c>
      <c r="H276" s="118">
        <v>11331714.8577</v>
      </c>
      <c r="I276" s="118">
        <v>41353027.989699997</v>
      </c>
      <c r="J276" s="119">
        <f t="shared" si="52"/>
        <v>148113865.60870001</v>
      </c>
      <c r="K276" s="114"/>
      <c r="L276" s="168"/>
      <c r="M276" s="160"/>
      <c r="N276" s="120">
        <v>21</v>
      </c>
      <c r="O276" s="116" t="s">
        <v>709</v>
      </c>
      <c r="P276" s="118">
        <v>96854686.331499994</v>
      </c>
      <c r="Q276" s="118">
        <v>0</v>
      </c>
      <c r="R276" s="118">
        <v>9902816.9364999998</v>
      </c>
      <c r="S276" s="118">
        <v>12676901.463099999</v>
      </c>
      <c r="T276" s="118">
        <v>50009092.3873</v>
      </c>
      <c r="U276" s="119">
        <f t="shared" si="53"/>
        <v>169443497.11839998</v>
      </c>
    </row>
    <row r="277" spans="1:21" ht="24.95" customHeight="1" x14ac:dyDescent="0.2">
      <c r="A277" s="163"/>
      <c r="B277" s="161"/>
      <c r="C277" s="116">
        <v>16</v>
      </c>
      <c r="D277" s="116" t="s">
        <v>334</v>
      </c>
      <c r="E277" s="118">
        <v>84159718.651500002</v>
      </c>
      <c r="F277" s="118">
        <v>0</v>
      </c>
      <c r="G277" s="118">
        <v>8604831.8237999994</v>
      </c>
      <c r="H277" s="118">
        <v>11015310.6775</v>
      </c>
      <c r="I277" s="118">
        <v>40248843.923500001</v>
      </c>
      <c r="J277" s="119">
        <f t="shared" si="52"/>
        <v>144028705.0763</v>
      </c>
      <c r="K277" s="114"/>
      <c r="L277" s="168"/>
      <c r="M277" s="160"/>
      <c r="N277" s="120">
        <v>22</v>
      </c>
      <c r="O277" s="116" t="s">
        <v>710</v>
      </c>
      <c r="P277" s="118">
        <v>89713070.075000003</v>
      </c>
      <c r="Q277" s="118">
        <v>0</v>
      </c>
      <c r="R277" s="118">
        <v>9172629.0529999994</v>
      </c>
      <c r="S277" s="118">
        <v>11742165.427100001</v>
      </c>
      <c r="T277" s="118">
        <v>45242209.522600003</v>
      </c>
      <c r="U277" s="119">
        <f t="shared" si="53"/>
        <v>155870074.07770002</v>
      </c>
    </row>
    <row r="278" spans="1:21" ht="24.95" customHeight="1" x14ac:dyDescent="0.2">
      <c r="A278" s="116"/>
      <c r="B278" s="164" t="s">
        <v>870</v>
      </c>
      <c r="C278" s="165"/>
      <c r="D278" s="166"/>
      <c r="E278" s="121">
        <f>SUM(E262:E277)</f>
        <v>1394208473.5848999</v>
      </c>
      <c r="F278" s="121">
        <f t="shared" ref="F278:K278" si="54">SUM(F262:F277)</f>
        <v>0</v>
      </c>
      <c r="G278" s="121">
        <f t="shared" ref="G278" si="55">SUM(G262:G277)</f>
        <v>142549543.11579999</v>
      </c>
      <c r="H278" s="121">
        <f t="shared" si="54"/>
        <v>182482067.80789998</v>
      </c>
      <c r="I278" s="121">
        <f t="shared" si="54"/>
        <v>665268187.16939998</v>
      </c>
      <c r="J278" s="127">
        <f t="shared" si="52"/>
        <v>2384508271.6779995</v>
      </c>
      <c r="K278" s="121">
        <f t="shared" si="54"/>
        <v>0</v>
      </c>
      <c r="L278" s="168"/>
      <c r="M278" s="160"/>
      <c r="N278" s="120">
        <v>23</v>
      </c>
      <c r="O278" s="116" t="s">
        <v>711</v>
      </c>
      <c r="P278" s="118">
        <v>92875564.634100005</v>
      </c>
      <c r="Q278" s="118">
        <v>0</v>
      </c>
      <c r="R278" s="118">
        <v>9495975.3552000001</v>
      </c>
      <c r="S278" s="118">
        <v>12156091.003900001</v>
      </c>
      <c r="T278" s="118">
        <v>49804450.752999999</v>
      </c>
      <c r="U278" s="119">
        <f t="shared" si="53"/>
        <v>164332081.74620003</v>
      </c>
    </row>
    <row r="279" spans="1:21" ht="24.95" customHeight="1" x14ac:dyDescent="0.2">
      <c r="A279" s="163">
        <v>14</v>
      </c>
      <c r="B279" s="159" t="s">
        <v>55</v>
      </c>
      <c r="C279" s="116">
        <v>1</v>
      </c>
      <c r="D279" s="116" t="s">
        <v>335</v>
      </c>
      <c r="E279" s="118">
        <v>105424540.5695</v>
      </c>
      <c r="F279" s="118">
        <v>0</v>
      </c>
      <c r="G279" s="118">
        <v>10779033.678300001</v>
      </c>
      <c r="H279" s="118">
        <v>13798573.545700001</v>
      </c>
      <c r="I279" s="118">
        <v>47030442.598099999</v>
      </c>
      <c r="J279" s="119">
        <f t="shared" si="52"/>
        <v>177032590.39159998</v>
      </c>
      <c r="K279" s="114"/>
      <c r="L279" s="168"/>
      <c r="M279" s="160"/>
      <c r="N279" s="120">
        <v>24</v>
      </c>
      <c r="O279" s="116" t="s">
        <v>712</v>
      </c>
      <c r="P279" s="118">
        <v>79508256.5449</v>
      </c>
      <c r="Q279" s="118">
        <v>0</v>
      </c>
      <c r="R279" s="118">
        <v>8129247.4254000001</v>
      </c>
      <c r="S279" s="118">
        <v>10406500.417300001</v>
      </c>
      <c r="T279" s="118">
        <v>41005399.718599997</v>
      </c>
      <c r="U279" s="119">
        <f t="shared" si="53"/>
        <v>139049404.10620001</v>
      </c>
    </row>
    <row r="280" spans="1:21" ht="24.95" customHeight="1" x14ac:dyDescent="0.2">
      <c r="A280" s="163"/>
      <c r="B280" s="160"/>
      <c r="C280" s="116">
        <v>2</v>
      </c>
      <c r="D280" s="116" t="s">
        <v>336</v>
      </c>
      <c r="E280" s="118">
        <v>88827751.986000001</v>
      </c>
      <c r="F280" s="118">
        <v>0</v>
      </c>
      <c r="G280" s="118">
        <v>9082110.5318999998</v>
      </c>
      <c r="H280" s="118">
        <v>11626289.875800001</v>
      </c>
      <c r="I280" s="118">
        <v>41241609.788900003</v>
      </c>
      <c r="J280" s="119">
        <f t="shared" si="52"/>
        <v>150777762.18260002</v>
      </c>
      <c r="K280" s="114"/>
      <c r="L280" s="168"/>
      <c r="M280" s="160"/>
      <c r="N280" s="120">
        <v>25</v>
      </c>
      <c r="O280" s="116" t="s">
        <v>713</v>
      </c>
      <c r="P280" s="118">
        <v>72757885.304299995</v>
      </c>
      <c r="Q280" s="118">
        <v>0</v>
      </c>
      <c r="R280" s="118">
        <v>7439062.0231999997</v>
      </c>
      <c r="S280" s="118">
        <v>9522972.7915000003</v>
      </c>
      <c r="T280" s="118">
        <v>37803122.129000001</v>
      </c>
      <c r="U280" s="119">
        <f t="shared" si="53"/>
        <v>127523042.248</v>
      </c>
    </row>
    <row r="281" spans="1:21" ht="24.95" customHeight="1" x14ac:dyDescent="0.2">
      <c r="A281" s="163"/>
      <c r="B281" s="160"/>
      <c r="C281" s="116">
        <v>3</v>
      </c>
      <c r="D281" s="116" t="s">
        <v>337</v>
      </c>
      <c r="E281" s="118">
        <v>120237777.0967</v>
      </c>
      <c r="F281" s="118">
        <v>0</v>
      </c>
      <c r="G281" s="118">
        <v>12293599.2107</v>
      </c>
      <c r="H281" s="118">
        <v>15737415.608200001</v>
      </c>
      <c r="I281" s="118">
        <v>54306140.228399999</v>
      </c>
      <c r="J281" s="119">
        <f t="shared" si="52"/>
        <v>202574932.14399999</v>
      </c>
      <c r="K281" s="114"/>
      <c r="L281" s="168"/>
      <c r="M281" s="160"/>
      <c r="N281" s="120">
        <v>26</v>
      </c>
      <c r="O281" s="116" t="s">
        <v>714</v>
      </c>
      <c r="P281" s="118">
        <v>96444721.1083</v>
      </c>
      <c r="Q281" s="118">
        <v>0</v>
      </c>
      <c r="R281" s="118">
        <v>9860900.4251000006</v>
      </c>
      <c r="S281" s="118">
        <v>12623242.843800001</v>
      </c>
      <c r="T281" s="118">
        <v>50164393.548500001</v>
      </c>
      <c r="U281" s="119">
        <f t="shared" si="53"/>
        <v>169093257.92570001</v>
      </c>
    </row>
    <row r="282" spans="1:21" ht="24.95" customHeight="1" x14ac:dyDescent="0.2">
      <c r="A282" s="163"/>
      <c r="B282" s="160"/>
      <c r="C282" s="116">
        <v>4</v>
      </c>
      <c r="D282" s="116" t="s">
        <v>338</v>
      </c>
      <c r="E282" s="118">
        <v>113027927.31039999</v>
      </c>
      <c r="F282" s="118">
        <v>0</v>
      </c>
      <c r="G282" s="118">
        <v>11556434.853700001</v>
      </c>
      <c r="H282" s="118">
        <v>14793748.7732</v>
      </c>
      <c r="I282" s="118">
        <v>51229146.098700002</v>
      </c>
      <c r="J282" s="119">
        <f t="shared" si="52"/>
        <v>190607257.03600001</v>
      </c>
      <c r="K282" s="114"/>
      <c r="L282" s="168"/>
      <c r="M282" s="160"/>
      <c r="N282" s="120">
        <v>27</v>
      </c>
      <c r="O282" s="116" t="s">
        <v>715</v>
      </c>
      <c r="P282" s="118">
        <v>105079219.2526</v>
      </c>
      <c r="Q282" s="118">
        <v>0</v>
      </c>
      <c r="R282" s="118">
        <v>10743726.6228</v>
      </c>
      <c r="S282" s="118">
        <v>13753375.8948</v>
      </c>
      <c r="T282" s="118">
        <v>55766559.3948</v>
      </c>
      <c r="U282" s="119">
        <f t="shared" si="53"/>
        <v>185342881.16500002</v>
      </c>
    </row>
    <row r="283" spans="1:21" ht="24.95" customHeight="1" x14ac:dyDescent="0.2">
      <c r="A283" s="163"/>
      <c r="B283" s="160"/>
      <c r="C283" s="116">
        <v>5</v>
      </c>
      <c r="D283" s="116" t="s">
        <v>339</v>
      </c>
      <c r="E283" s="118">
        <v>109284989.10780001</v>
      </c>
      <c r="F283" s="118">
        <v>0</v>
      </c>
      <c r="G283" s="118">
        <v>11173741.633300001</v>
      </c>
      <c r="H283" s="118">
        <v>14303851.375600001</v>
      </c>
      <c r="I283" s="118">
        <v>47083378.005500004</v>
      </c>
      <c r="J283" s="119">
        <f t="shared" si="52"/>
        <v>181845960.12220001</v>
      </c>
      <c r="K283" s="114"/>
      <c r="L283" s="168"/>
      <c r="M283" s="160"/>
      <c r="N283" s="120">
        <v>28</v>
      </c>
      <c r="O283" s="116" t="s">
        <v>716</v>
      </c>
      <c r="P283" s="118">
        <v>80480691.893800005</v>
      </c>
      <c r="Q283" s="118">
        <v>0</v>
      </c>
      <c r="R283" s="118">
        <v>8228673.1694</v>
      </c>
      <c r="S283" s="118">
        <v>10533778.3794</v>
      </c>
      <c r="T283" s="118">
        <v>41331280.511699997</v>
      </c>
      <c r="U283" s="119">
        <f t="shared" si="53"/>
        <v>140574423.95430002</v>
      </c>
    </row>
    <row r="284" spans="1:21" ht="24.95" customHeight="1" x14ac:dyDescent="0.2">
      <c r="A284" s="163"/>
      <c r="B284" s="160"/>
      <c r="C284" s="116">
        <v>6</v>
      </c>
      <c r="D284" s="116" t="s">
        <v>340</v>
      </c>
      <c r="E284" s="118">
        <v>105074050.55580001</v>
      </c>
      <c r="F284" s="118">
        <v>0</v>
      </c>
      <c r="G284" s="118">
        <v>10743198.154200001</v>
      </c>
      <c r="H284" s="118">
        <v>13752699.3858</v>
      </c>
      <c r="I284" s="118">
        <v>44476601.280500002</v>
      </c>
      <c r="J284" s="119">
        <f t="shared" si="52"/>
        <v>174046549.37630001</v>
      </c>
      <c r="K284" s="114"/>
      <c r="L284" s="168"/>
      <c r="M284" s="160"/>
      <c r="N284" s="120">
        <v>29</v>
      </c>
      <c r="O284" s="116" t="s">
        <v>717</v>
      </c>
      <c r="P284" s="118">
        <v>96787358.957200006</v>
      </c>
      <c r="Q284" s="118">
        <v>0</v>
      </c>
      <c r="R284" s="118">
        <v>9895933.1119999997</v>
      </c>
      <c r="S284" s="118">
        <v>12668089.267000001</v>
      </c>
      <c r="T284" s="118">
        <v>45482261.2597</v>
      </c>
      <c r="U284" s="119">
        <f t="shared" si="53"/>
        <v>164833642.5959</v>
      </c>
    </row>
    <row r="285" spans="1:21" ht="24.95" customHeight="1" x14ac:dyDescent="0.2">
      <c r="A285" s="163"/>
      <c r="B285" s="160"/>
      <c r="C285" s="116">
        <v>7</v>
      </c>
      <c r="D285" s="116" t="s">
        <v>341</v>
      </c>
      <c r="E285" s="118">
        <v>106091788.91</v>
      </c>
      <c r="F285" s="118">
        <v>0</v>
      </c>
      <c r="G285" s="118">
        <v>10847255.8617</v>
      </c>
      <c r="H285" s="118">
        <v>13885906.8673</v>
      </c>
      <c r="I285" s="118">
        <v>48029295.0898</v>
      </c>
      <c r="J285" s="119">
        <f t="shared" si="52"/>
        <v>178854246.7288</v>
      </c>
      <c r="K285" s="114"/>
      <c r="L285" s="168"/>
      <c r="M285" s="160"/>
      <c r="N285" s="120">
        <v>30</v>
      </c>
      <c r="O285" s="116" t="s">
        <v>71</v>
      </c>
      <c r="P285" s="118">
        <v>81720825.408600003</v>
      </c>
      <c r="Q285" s="118">
        <v>0</v>
      </c>
      <c r="R285" s="118">
        <v>8355469.4622</v>
      </c>
      <c r="S285" s="118">
        <v>10696094.2256</v>
      </c>
      <c r="T285" s="118">
        <v>43075273.007700004</v>
      </c>
      <c r="U285" s="119">
        <f t="shared" si="53"/>
        <v>143847662.10410002</v>
      </c>
    </row>
    <row r="286" spans="1:21" ht="24.95" customHeight="1" x14ac:dyDescent="0.2">
      <c r="A286" s="163"/>
      <c r="B286" s="160"/>
      <c r="C286" s="116">
        <v>8</v>
      </c>
      <c r="D286" s="116" t="s">
        <v>342</v>
      </c>
      <c r="E286" s="118">
        <v>114824976.1772</v>
      </c>
      <c r="F286" s="118">
        <v>0</v>
      </c>
      <c r="G286" s="118">
        <v>11740172.4365</v>
      </c>
      <c r="H286" s="118">
        <v>15028956.9213</v>
      </c>
      <c r="I286" s="118">
        <v>52539409.773000002</v>
      </c>
      <c r="J286" s="119">
        <f t="shared" si="52"/>
        <v>194133515.308</v>
      </c>
      <c r="K286" s="114"/>
      <c r="L286" s="168"/>
      <c r="M286" s="160"/>
      <c r="N286" s="120">
        <v>31</v>
      </c>
      <c r="O286" s="116" t="s">
        <v>718</v>
      </c>
      <c r="P286" s="118">
        <v>82077573.322699994</v>
      </c>
      <c r="Q286" s="118">
        <v>0</v>
      </c>
      <c r="R286" s="118">
        <v>8391944.8194999993</v>
      </c>
      <c r="S286" s="118">
        <v>10742787.455700001</v>
      </c>
      <c r="T286" s="118">
        <v>44188803.903200001</v>
      </c>
      <c r="U286" s="119">
        <f t="shared" si="53"/>
        <v>145401109.5011</v>
      </c>
    </row>
    <row r="287" spans="1:21" ht="24.95" customHeight="1" x14ac:dyDescent="0.2">
      <c r="A287" s="163"/>
      <c r="B287" s="160"/>
      <c r="C287" s="116">
        <v>9</v>
      </c>
      <c r="D287" s="116" t="s">
        <v>343</v>
      </c>
      <c r="E287" s="118">
        <v>104482270.9473</v>
      </c>
      <c r="F287" s="118">
        <v>0</v>
      </c>
      <c r="G287" s="118">
        <v>10682692.2009</v>
      </c>
      <c r="H287" s="118">
        <v>13675243.8484</v>
      </c>
      <c r="I287" s="118">
        <v>42464336.813299999</v>
      </c>
      <c r="J287" s="119">
        <f t="shared" si="52"/>
        <v>171304543.80989999</v>
      </c>
      <c r="K287" s="114"/>
      <c r="L287" s="168"/>
      <c r="M287" s="160"/>
      <c r="N287" s="120">
        <v>32</v>
      </c>
      <c r="O287" s="116" t="s">
        <v>719</v>
      </c>
      <c r="P287" s="118">
        <v>81679010.167199999</v>
      </c>
      <c r="Q287" s="118">
        <v>0</v>
      </c>
      <c r="R287" s="118">
        <v>8351194.102</v>
      </c>
      <c r="S287" s="118">
        <v>10690621.2049</v>
      </c>
      <c r="T287" s="118">
        <v>41850928.262900002</v>
      </c>
      <c r="U287" s="119">
        <f t="shared" si="53"/>
        <v>142571753.73699999</v>
      </c>
    </row>
    <row r="288" spans="1:21" ht="24.95" customHeight="1" x14ac:dyDescent="0.2">
      <c r="A288" s="163"/>
      <c r="B288" s="160"/>
      <c r="C288" s="116">
        <v>10</v>
      </c>
      <c r="D288" s="116" t="s">
        <v>344</v>
      </c>
      <c r="E288" s="118">
        <v>97708425.070899993</v>
      </c>
      <c r="F288" s="118">
        <v>0</v>
      </c>
      <c r="G288" s="118">
        <v>9990106.6564000007</v>
      </c>
      <c r="H288" s="118">
        <v>12788643.726500001</v>
      </c>
      <c r="I288" s="118">
        <v>42562029.152599998</v>
      </c>
      <c r="J288" s="119">
        <f t="shared" si="52"/>
        <v>163049204.60639998</v>
      </c>
      <c r="K288" s="114"/>
      <c r="L288" s="169"/>
      <c r="M288" s="161"/>
      <c r="N288" s="120">
        <v>33</v>
      </c>
      <c r="O288" s="116" t="s">
        <v>720</v>
      </c>
      <c r="P288" s="118">
        <v>94150550.843600005</v>
      </c>
      <c r="Q288" s="118">
        <v>0</v>
      </c>
      <c r="R288" s="118">
        <v>9626335.1293000001</v>
      </c>
      <c r="S288" s="118">
        <v>12322968.5723</v>
      </c>
      <c r="T288" s="118">
        <v>44713125.068899997</v>
      </c>
      <c r="U288" s="119">
        <f t="shared" si="53"/>
        <v>160812979.61410001</v>
      </c>
    </row>
    <row r="289" spans="1:21" ht="24.95" customHeight="1" x14ac:dyDescent="0.2">
      <c r="A289" s="163"/>
      <c r="B289" s="160"/>
      <c r="C289" s="116">
        <v>11</v>
      </c>
      <c r="D289" s="116" t="s">
        <v>345</v>
      </c>
      <c r="E289" s="118">
        <v>102294153.1116</v>
      </c>
      <c r="F289" s="118">
        <v>0</v>
      </c>
      <c r="G289" s="118">
        <v>10458970.136600001</v>
      </c>
      <c r="H289" s="118">
        <v>13388850.332</v>
      </c>
      <c r="I289" s="118">
        <v>42594293.687799998</v>
      </c>
      <c r="J289" s="119">
        <f t="shared" si="52"/>
        <v>168736267.26800001</v>
      </c>
      <c r="K289" s="114"/>
      <c r="L289" s="115"/>
      <c r="M289" s="164" t="s">
        <v>887</v>
      </c>
      <c r="N289" s="165"/>
      <c r="O289" s="166"/>
      <c r="P289" s="121">
        <f>SUM(P256:P288)</f>
        <v>3038156768.9742999</v>
      </c>
      <c r="Q289" s="121">
        <f t="shared" ref="Q289:T289" si="56">SUM(Q256:Q288)</f>
        <v>0</v>
      </c>
      <c r="R289" s="121">
        <f t="shared" ref="R289" si="57">SUM(R256:R288)</f>
        <v>310633501.04149997</v>
      </c>
      <c r="S289" s="121">
        <f t="shared" si="56"/>
        <v>397651527.75330001</v>
      </c>
      <c r="T289" s="121">
        <f t="shared" si="56"/>
        <v>1556713843.4725001</v>
      </c>
      <c r="U289" s="127">
        <f t="shared" si="53"/>
        <v>5303155641.2416</v>
      </c>
    </row>
    <row r="290" spans="1:21" ht="24.95" customHeight="1" x14ac:dyDescent="0.2">
      <c r="A290" s="163"/>
      <c r="B290" s="160"/>
      <c r="C290" s="116">
        <v>12</v>
      </c>
      <c r="D290" s="116" t="s">
        <v>346</v>
      </c>
      <c r="E290" s="118">
        <v>99320451.526099995</v>
      </c>
      <c r="F290" s="118">
        <v>0</v>
      </c>
      <c r="G290" s="118">
        <v>10154926.795600001</v>
      </c>
      <c r="H290" s="118">
        <v>12999635.0714</v>
      </c>
      <c r="I290" s="118">
        <v>42407446.978200004</v>
      </c>
      <c r="J290" s="119">
        <f t="shared" si="52"/>
        <v>164882460.37129998</v>
      </c>
      <c r="K290" s="114"/>
      <c r="L290" s="167">
        <v>31</v>
      </c>
      <c r="M290" s="159" t="s">
        <v>72</v>
      </c>
      <c r="N290" s="120">
        <v>1</v>
      </c>
      <c r="O290" s="116" t="s">
        <v>721</v>
      </c>
      <c r="P290" s="118">
        <v>111058741.13160001</v>
      </c>
      <c r="Q290" s="118">
        <v>0</v>
      </c>
      <c r="R290" s="118">
        <v>11355097.2522</v>
      </c>
      <c r="S290" s="118">
        <v>14536010.2982</v>
      </c>
      <c r="T290" s="118">
        <v>43503219.562700003</v>
      </c>
      <c r="U290" s="119">
        <f t="shared" si="53"/>
        <v>180453068.24470001</v>
      </c>
    </row>
    <row r="291" spans="1:21" ht="24.95" customHeight="1" x14ac:dyDescent="0.2">
      <c r="A291" s="163"/>
      <c r="B291" s="160"/>
      <c r="C291" s="116">
        <v>13</v>
      </c>
      <c r="D291" s="116" t="s">
        <v>347</v>
      </c>
      <c r="E291" s="118">
        <v>128632977.6103</v>
      </c>
      <c r="F291" s="118">
        <v>0</v>
      </c>
      <c r="G291" s="118">
        <v>13151958.6456</v>
      </c>
      <c r="H291" s="118">
        <v>16836228.0013</v>
      </c>
      <c r="I291" s="118">
        <v>57051232.049999997</v>
      </c>
      <c r="J291" s="119">
        <f t="shared" si="52"/>
        <v>215672396.30720001</v>
      </c>
      <c r="K291" s="114"/>
      <c r="L291" s="168"/>
      <c r="M291" s="160"/>
      <c r="N291" s="120">
        <v>2</v>
      </c>
      <c r="O291" s="116" t="s">
        <v>539</v>
      </c>
      <c r="P291" s="118">
        <v>112030926.066</v>
      </c>
      <c r="Q291" s="118">
        <v>0</v>
      </c>
      <c r="R291" s="118">
        <v>11454497.3927</v>
      </c>
      <c r="S291" s="118">
        <v>14663255.4846</v>
      </c>
      <c r="T291" s="118">
        <v>44545031.519100003</v>
      </c>
      <c r="U291" s="119">
        <f t="shared" si="53"/>
        <v>182693710.46240002</v>
      </c>
    </row>
    <row r="292" spans="1:21" ht="24.95" customHeight="1" x14ac:dyDescent="0.2">
      <c r="A292" s="163"/>
      <c r="B292" s="160"/>
      <c r="C292" s="116">
        <v>14</v>
      </c>
      <c r="D292" s="116" t="s">
        <v>348</v>
      </c>
      <c r="E292" s="118">
        <v>88260316.150700003</v>
      </c>
      <c r="F292" s="118">
        <v>0</v>
      </c>
      <c r="G292" s="118">
        <v>9024093.5848999992</v>
      </c>
      <c r="H292" s="118">
        <v>11552020.5921</v>
      </c>
      <c r="I292" s="118">
        <v>40600273.512100004</v>
      </c>
      <c r="J292" s="119">
        <f t="shared" si="52"/>
        <v>149436703.8398</v>
      </c>
      <c r="K292" s="114"/>
      <c r="L292" s="168"/>
      <c r="M292" s="160"/>
      <c r="N292" s="120">
        <v>3</v>
      </c>
      <c r="O292" s="116" t="s">
        <v>722</v>
      </c>
      <c r="P292" s="118">
        <v>111542739.1497</v>
      </c>
      <c r="Q292" s="118">
        <v>0</v>
      </c>
      <c r="R292" s="118">
        <v>11404583.1774</v>
      </c>
      <c r="S292" s="118">
        <v>14599358.7578</v>
      </c>
      <c r="T292" s="118">
        <v>43789645.952100001</v>
      </c>
      <c r="U292" s="119">
        <f t="shared" si="53"/>
        <v>181336327.03700003</v>
      </c>
    </row>
    <row r="293" spans="1:21" ht="24.95" customHeight="1" x14ac:dyDescent="0.2">
      <c r="A293" s="163"/>
      <c r="B293" s="160"/>
      <c r="C293" s="116">
        <v>15</v>
      </c>
      <c r="D293" s="116" t="s">
        <v>349</v>
      </c>
      <c r="E293" s="118">
        <v>97689896.6875</v>
      </c>
      <c r="F293" s="118">
        <v>0</v>
      </c>
      <c r="G293" s="118">
        <v>9988212.2391999997</v>
      </c>
      <c r="H293" s="118">
        <v>12786218.624600001</v>
      </c>
      <c r="I293" s="118">
        <v>45262813.409100004</v>
      </c>
      <c r="J293" s="119">
        <f t="shared" si="52"/>
        <v>165727140.96039999</v>
      </c>
      <c r="K293" s="114"/>
      <c r="L293" s="168"/>
      <c r="M293" s="160"/>
      <c r="N293" s="120">
        <v>4</v>
      </c>
      <c r="O293" s="116" t="s">
        <v>723</v>
      </c>
      <c r="P293" s="118">
        <v>84682412.857700005</v>
      </c>
      <c r="Q293" s="118">
        <v>0</v>
      </c>
      <c r="R293" s="118">
        <v>8658274.2047000006</v>
      </c>
      <c r="S293" s="118">
        <v>11083723.9179</v>
      </c>
      <c r="T293" s="118">
        <v>35444724.991400003</v>
      </c>
      <c r="U293" s="119">
        <f t="shared" si="53"/>
        <v>139869135.97170001</v>
      </c>
    </row>
    <row r="294" spans="1:21" ht="24.95" customHeight="1" x14ac:dyDescent="0.2">
      <c r="A294" s="163"/>
      <c r="B294" s="160"/>
      <c r="C294" s="116">
        <v>16</v>
      </c>
      <c r="D294" s="116" t="s">
        <v>350</v>
      </c>
      <c r="E294" s="118">
        <v>110925575.1225</v>
      </c>
      <c r="F294" s="118">
        <v>0</v>
      </c>
      <c r="G294" s="118">
        <v>11341481.8179</v>
      </c>
      <c r="H294" s="118">
        <v>14518580.7608</v>
      </c>
      <c r="I294" s="118">
        <v>50254020.173299998</v>
      </c>
      <c r="J294" s="119">
        <f t="shared" si="52"/>
        <v>187039657.87450001</v>
      </c>
      <c r="K294" s="114"/>
      <c r="L294" s="168"/>
      <c r="M294" s="160"/>
      <c r="N294" s="120">
        <v>5</v>
      </c>
      <c r="O294" s="116" t="s">
        <v>724</v>
      </c>
      <c r="P294" s="118">
        <v>147335841.1737</v>
      </c>
      <c r="Q294" s="118">
        <v>0</v>
      </c>
      <c r="R294" s="118">
        <v>15064215.461200001</v>
      </c>
      <c r="S294" s="118">
        <v>19284166.944200002</v>
      </c>
      <c r="T294" s="118">
        <v>66334018.106600001</v>
      </c>
      <c r="U294" s="119">
        <f t="shared" si="53"/>
        <v>248018241.6857</v>
      </c>
    </row>
    <row r="295" spans="1:21" ht="24.95" customHeight="1" x14ac:dyDescent="0.2">
      <c r="A295" s="163"/>
      <c r="B295" s="161"/>
      <c r="C295" s="116">
        <v>17</v>
      </c>
      <c r="D295" s="116" t="s">
        <v>351</v>
      </c>
      <c r="E295" s="118">
        <v>91861706.828899994</v>
      </c>
      <c r="F295" s="118">
        <v>0</v>
      </c>
      <c r="G295" s="118">
        <v>9392314.4109000005</v>
      </c>
      <c r="H295" s="118">
        <v>12023391.4311</v>
      </c>
      <c r="I295" s="118">
        <v>40410910.348499998</v>
      </c>
      <c r="J295" s="119">
        <f t="shared" si="52"/>
        <v>153688323.0194</v>
      </c>
      <c r="K295" s="114"/>
      <c r="L295" s="168"/>
      <c r="M295" s="160"/>
      <c r="N295" s="120">
        <v>6</v>
      </c>
      <c r="O295" s="116" t="s">
        <v>725</v>
      </c>
      <c r="P295" s="118">
        <v>127408016.7603</v>
      </c>
      <c r="Q295" s="118">
        <v>0</v>
      </c>
      <c r="R295" s="118">
        <v>13026713.6677</v>
      </c>
      <c r="S295" s="118">
        <v>16675898.041200001</v>
      </c>
      <c r="T295" s="118">
        <v>55316982.4903</v>
      </c>
      <c r="U295" s="119">
        <f t="shared" si="53"/>
        <v>212427610.95950001</v>
      </c>
    </row>
    <row r="296" spans="1:21" ht="24.95" customHeight="1" x14ac:dyDescent="0.2">
      <c r="A296" s="116"/>
      <c r="B296" s="164" t="s">
        <v>871</v>
      </c>
      <c r="C296" s="165"/>
      <c r="D296" s="166"/>
      <c r="E296" s="121">
        <f>SUM(E279:E295)</f>
        <v>1783969574.7691998</v>
      </c>
      <c r="F296" s="121">
        <f t="shared" ref="F296:I296" si="58">SUM(F279:F295)</f>
        <v>0</v>
      </c>
      <c r="G296" s="121">
        <f t="shared" ref="G296" si="59">SUM(G279:G295)</f>
        <v>182400302.84829998</v>
      </c>
      <c r="H296" s="121">
        <f t="shared" si="58"/>
        <v>233496254.74109998</v>
      </c>
      <c r="I296" s="121">
        <f t="shared" si="58"/>
        <v>789543378.9878</v>
      </c>
      <c r="J296" s="127">
        <f t="shared" si="52"/>
        <v>2989409511.3463998</v>
      </c>
      <c r="K296" s="114"/>
      <c r="L296" s="168"/>
      <c r="M296" s="160"/>
      <c r="N296" s="120">
        <v>7</v>
      </c>
      <c r="O296" s="116" t="s">
        <v>726</v>
      </c>
      <c r="P296" s="118">
        <v>111844299.3818</v>
      </c>
      <c r="Q296" s="118">
        <v>0</v>
      </c>
      <c r="R296" s="118">
        <v>11435415.921700001</v>
      </c>
      <c r="S296" s="118">
        <v>14638828.7049</v>
      </c>
      <c r="T296" s="118">
        <v>42661196.079300001</v>
      </c>
      <c r="U296" s="119">
        <f t="shared" si="53"/>
        <v>180579740.08770001</v>
      </c>
    </row>
    <row r="297" spans="1:21" ht="24.95" customHeight="1" x14ac:dyDescent="0.2">
      <c r="A297" s="163">
        <v>15</v>
      </c>
      <c r="B297" s="159" t="s">
        <v>56</v>
      </c>
      <c r="C297" s="116">
        <v>1</v>
      </c>
      <c r="D297" s="116" t="s">
        <v>352</v>
      </c>
      <c r="E297" s="118">
        <v>146566970.93560001</v>
      </c>
      <c r="F297" s="118">
        <v>0</v>
      </c>
      <c r="G297" s="118">
        <v>14985603.0419</v>
      </c>
      <c r="H297" s="118">
        <v>19183532.761</v>
      </c>
      <c r="I297" s="118">
        <v>59385099.964500003</v>
      </c>
      <c r="J297" s="119">
        <f t="shared" si="52"/>
        <v>240121206.70300004</v>
      </c>
      <c r="K297" s="114"/>
      <c r="L297" s="168"/>
      <c r="M297" s="160"/>
      <c r="N297" s="120">
        <v>8</v>
      </c>
      <c r="O297" s="116" t="s">
        <v>727</v>
      </c>
      <c r="P297" s="118">
        <v>98776558.281800002</v>
      </c>
      <c r="Q297" s="118">
        <v>0</v>
      </c>
      <c r="R297" s="118">
        <v>10099316.938899999</v>
      </c>
      <c r="S297" s="118">
        <v>12928447.178300001</v>
      </c>
      <c r="T297" s="118">
        <v>38664168.392200001</v>
      </c>
      <c r="U297" s="119">
        <f t="shared" si="53"/>
        <v>160468490.79119998</v>
      </c>
    </row>
    <row r="298" spans="1:21" ht="24.95" customHeight="1" x14ac:dyDescent="0.2">
      <c r="A298" s="163"/>
      <c r="B298" s="160"/>
      <c r="C298" s="116">
        <v>2</v>
      </c>
      <c r="D298" s="116" t="s">
        <v>353</v>
      </c>
      <c r="E298" s="118">
        <v>106441696.9355</v>
      </c>
      <c r="F298" s="118">
        <v>0</v>
      </c>
      <c r="G298" s="118">
        <v>10883031.880899999</v>
      </c>
      <c r="H298" s="118">
        <v>13931704.8532</v>
      </c>
      <c r="I298" s="118">
        <v>48123608.816699997</v>
      </c>
      <c r="J298" s="119">
        <f t="shared" si="52"/>
        <v>179380042.48629999</v>
      </c>
      <c r="K298" s="114"/>
      <c r="L298" s="168"/>
      <c r="M298" s="160"/>
      <c r="N298" s="120">
        <v>9</v>
      </c>
      <c r="O298" s="116" t="s">
        <v>728</v>
      </c>
      <c r="P298" s="118">
        <v>101312717.8671</v>
      </c>
      <c r="Q298" s="118">
        <v>0</v>
      </c>
      <c r="R298" s="118">
        <v>10358624.206800001</v>
      </c>
      <c r="S298" s="118">
        <v>13260394.411499999</v>
      </c>
      <c r="T298" s="118">
        <v>40391444.443800002</v>
      </c>
      <c r="U298" s="119">
        <f t="shared" si="53"/>
        <v>165323180.92919999</v>
      </c>
    </row>
    <row r="299" spans="1:21" ht="24.95" customHeight="1" x14ac:dyDescent="0.2">
      <c r="A299" s="163"/>
      <c r="B299" s="160"/>
      <c r="C299" s="116">
        <v>3</v>
      </c>
      <c r="D299" s="116" t="s">
        <v>354</v>
      </c>
      <c r="E299" s="118">
        <v>107131229.35619999</v>
      </c>
      <c r="F299" s="118">
        <v>0</v>
      </c>
      <c r="G299" s="118">
        <v>10953532.4792</v>
      </c>
      <c r="H299" s="118">
        <v>14021954.844000001</v>
      </c>
      <c r="I299" s="118">
        <v>47188476.535300002</v>
      </c>
      <c r="J299" s="119">
        <f t="shared" si="52"/>
        <v>179295193.21469998</v>
      </c>
      <c r="K299" s="114"/>
      <c r="L299" s="168"/>
      <c r="M299" s="160"/>
      <c r="N299" s="120">
        <v>10</v>
      </c>
      <c r="O299" s="116" t="s">
        <v>729</v>
      </c>
      <c r="P299" s="118">
        <v>96109795.447500005</v>
      </c>
      <c r="Q299" s="118">
        <v>0</v>
      </c>
      <c r="R299" s="118">
        <v>9826656.2638000008</v>
      </c>
      <c r="S299" s="118">
        <v>12579405.8365</v>
      </c>
      <c r="T299" s="118">
        <v>37305373.105099998</v>
      </c>
      <c r="U299" s="119">
        <f t="shared" si="53"/>
        <v>155821230.65290001</v>
      </c>
    </row>
    <row r="300" spans="1:21" ht="24.95" customHeight="1" x14ac:dyDescent="0.2">
      <c r="A300" s="163"/>
      <c r="B300" s="160"/>
      <c r="C300" s="116">
        <v>4</v>
      </c>
      <c r="D300" s="116" t="s">
        <v>355</v>
      </c>
      <c r="E300" s="118">
        <v>116733930.50229999</v>
      </c>
      <c r="F300" s="118">
        <v>0</v>
      </c>
      <c r="G300" s="118">
        <v>11935351.6884</v>
      </c>
      <c r="H300" s="118">
        <v>15278811.903000001</v>
      </c>
      <c r="I300" s="118">
        <v>47641977.4956</v>
      </c>
      <c r="J300" s="119">
        <f t="shared" si="52"/>
        <v>191590071.58929998</v>
      </c>
      <c r="K300" s="114"/>
      <c r="L300" s="168"/>
      <c r="M300" s="160"/>
      <c r="N300" s="120">
        <v>11</v>
      </c>
      <c r="O300" s="116" t="s">
        <v>730</v>
      </c>
      <c r="P300" s="118">
        <v>132788147.1169</v>
      </c>
      <c r="Q300" s="118">
        <v>0</v>
      </c>
      <c r="R300" s="118">
        <v>13576800.070699999</v>
      </c>
      <c r="S300" s="118">
        <v>17380080.615899999</v>
      </c>
      <c r="T300" s="118">
        <v>54257824.976000004</v>
      </c>
      <c r="U300" s="119">
        <f t="shared" si="53"/>
        <v>218002852.77950001</v>
      </c>
    </row>
    <row r="301" spans="1:21" ht="24.95" customHeight="1" x14ac:dyDescent="0.2">
      <c r="A301" s="163"/>
      <c r="B301" s="160"/>
      <c r="C301" s="116">
        <v>5</v>
      </c>
      <c r="D301" s="116" t="s">
        <v>356</v>
      </c>
      <c r="E301" s="118">
        <v>113539723.3743</v>
      </c>
      <c r="F301" s="118">
        <v>0</v>
      </c>
      <c r="G301" s="118">
        <v>11608762.964199999</v>
      </c>
      <c r="H301" s="118">
        <v>14860735.6018</v>
      </c>
      <c r="I301" s="118">
        <v>50239047.898000002</v>
      </c>
      <c r="J301" s="119">
        <f t="shared" si="52"/>
        <v>190248269.83830002</v>
      </c>
      <c r="K301" s="114"/>
      <c r="L301" s="168"/>
      <c r="M301" s="160"/>
      <c r="N301" s="120">
        <v>12</v>
      </c>
      <c r="O301" s="116" t="s">
        <v>731</v>
      </c>
      <c r="P301" s="118">
        <v>89399930.155699998</v>
      </c>
      <c r="Q301" s="118">
        <v>0</v>
      </c>
      <c r="R301" s="118">
        <v>9140612.3543999996</v>
      </c>
      <c r="S301" s="118">
        <v>11701179.863600001</v>
      </c>
      <c r="T301" s="118">
        <v>36506039.466300003</v>
      </c>
      <c r="U301" s="119">
        <f t="shared" si="53"/>
        <v>146747761.84</v>
      </c>
    </row>
    <row r="302" spans="1:21" ht="24.95" customHeight="1" x14ac:dyDescent="0.2">
      <c r="A302" s="163"/>
      <c r="B302" s="160"/>
      <c r="C302" s="116">
        <v>6</v>
      </c>
      <c r="D302" s="116" t="s">
        <v>56</v>
      </c>
      <c r="E302" s="118">
        <v>123630335.9135</v>
      </c>
      <c r="F302" s="118">
        <v>0</v>
      </c>
      <c r="G302" s="118">
        <v>12640468.2181</v>
      </c>
      <c r="H302" s="118">
        <v>16181453.3255</v>
      </c>
      <c r="I302" s="118">
        <v>53107176.345600002</v>
      </c>
      <c r="J302" s="119">
        <f t="shared" si="52"/>
        <v>205559433.80270001</v>
      </c>
      <c r="K302" s="114"/>
      <c r="L302" s="168"/>
      <c r="M302" s="160"/>
      <c r="N302" s="120">
        <v>13</v>
      </c>
      <c r="O302" s="116" t="s">
        <v>732</v>
      </c>
      <c r="P302" s="118">
        <v>119350636.6832</v>
      </c>
      <c r="Q302" s="118">
        <v>0</v>
      </c>
      <c r="R302" s="118">
        <v>12202894.367699999</v>
      </c>
      <c r="S302" s="118">
        <v>15621301.5405</v>
      </c>
      <c r="T302" s="118">
        <v>44978760.340899996</v>
      </c>
      <c r="U302" s="119">
        <f t="shared" si="53"/>
        <v>192153592.9323</v>
      </c>
    </row>
    <row r="303" spans="1:21" ht="24.95" customHeight="1" x14ac:dyDescent="0.2">
      <c r="A303" s="163"/>
      <c r="B303" s="160"/>
      <c r="C303" s="116">
        <v>7</v>
      </c>
      <c r="D303" s="116" t="s">
        <v>357</v>
      </c>
      <c r="E303" s="118">
        <v>96937607.694199994</v>
      </c>
      <c r="F303" s="118">
        <v>0</v>
      </c>
      <c r="G303" s="118">
        <v>9911295.1536999997</v>
      </c>
      <c r="H303" s="118">
        <v>12687754.6906</v>
      </c>
      <c r="I303" s="118">
        <v>42484594.894000001</v>
      </c>
      <c r="J303" s="119">
        <f t="shared" si="52"/>
        <v>162021252.43249997</v>
      </c>
      <c r="K303" s="114"/>
      <c r="L303" s="168"/>
      <c r="M303" s="160"/>
      <c r="N303" s="120">
        <v>14</v>
      </c>
      <c r="O303" s="116" t="s">
        <v>733</v>
      </c>
      <c r="P303" s="118">
        <v>119178016.1937</v>
      </c>
      <c r="Q303" s="118">
        <v>0</v>
      </c>
      <c r="R303" s="118">
        <v>12185244.947000001</v>
      </c>
      <c r="S303" s="118">
        <v>15598707.9725</v>
      </c>
      <c r="T303" s="118">
        <v>45450056.225900002</v>
      </c>
      <c r="U303" s="119">
        <f t="shared" si="53"/>
        <v>192412025.3391</v>
      </c>
    </row>
    <row r="304" spans="1:21" ht="24.95" customHeight="1" x14ac:dyDescent="0.2">
      <c r="A304" s="163"/>
      <c r="B304" s="160"/>
      <c r="C304" s="116">
        <v>8</v>
      </c>
      <c r="D304" s="116" t="s">
        <v>358</v>
      </c>
      <c r="E304" s="118">
        <v>103983440.30230001</v>
      </c>
      <c r="F304" s="118">
        <v>0</v>
      </c>
      <c r="G304" s="118">
        <v>10631689.727600001</v>
      </c>
      <c r="H304" s="118">
        <v>13609954.0088</v>
      </c>
      <c r="I304" s="118">
        <v>46573203.531999998</v>
      </c>
      <c r="J304" s="119">
        <f t="shared" si="52"/>
        <v>174798287.57070002</v>
      </c>
      <c r="K304" s="114"/>
      <c r="L304" s="168"/>
      <c r="M304" s="160"/>
      <c r="N304" s="120">
        <v>15</v>
      </c>
      <c r="O304" s="116" t="s">
        <v>734</v>
      </c>
      <c r="P304" s="118">
        <v>94183557.988399997</v>
      </c>
      <c r="Q304" s="118">
        <v>0</v>
      </c>
      <c r="R304" s="118">
        <v>9629709.9140000008</v>
      </c>
      <c r="S304" s="118">
        <v>12327288.738299999</v>
      </c>
      <c r="T304" s="118">
        <v>39574855.120499998</v>
      </c>
      <c r="U304" s="119">
        <f t="shared" si="53"/>
        <v>155715411.76120001</v>
      </c>
    </row>
    <row r="305" spans="1:21" ht="24.95" customHeight="1" x14ac:dyDescent="0.2">
      <c r="A305" s="163"/>
      <c r="B305" s="160"/>
      <c r="C305" s="116">
        <v>9</v>
      </c>
      <c r="D305" s="116" t="s">
        <v>359</v>
      </c>
      <c r="E305" s="118">
        <v>94799885.850299999</v>
      </c>
      <c r="F305" s="118">
        <v>0</v>
      </c>
      <c r="G305" s="118">
        <v>9692725.7806000002</v>
      </c>
      <c r="H305" s="118">
        <v>12407957.293099999</v>
      </c>
      <c r="I305" s="118">
        <v>41440266.483599998</v>
      </c>
      <c r="J305" s="119">
        <f t="shared" si="52"/>
        <v>158340835.40759999</v>
      </c>
      <c r="K305" s="114"/>
      <c r="L305" s="168"/>
      <c r="M305" s="160"/>
      <c r="N305" s="120">
        <v>16</v>
      </c>
      <c r="O305" s="116" t="s">
        <v>735</v>
      </c>
      <c r="P305" s="118">
        <v>120006959.2035</v>
      </c>
      <c r="Q305" s="118">
        <v>0</v>
      </c>
      <c r="R305" s="118">
        <v>12269999.4508</v>
      </c>
      <c r="S305" s="118">
        <v>15707204.827500001</v>
      </c>
      <c r="T305" s="118">
        <v>46446572.010300003</v>
      </c>
      <c r="U305" s="119">
        <f t="shared" si="53"/>
        <v>194430735.49210003</v>
      </c>
    </row>
    <row r="306" spans="1:21" ht="24.95" customHeight="1" x14ac:dyDescent="0.2">
      <c r="A306" s="163"/>
      <c r="B306" s="160"/>
      <c r="C306" s="116">
        <v>10</v>
      </c>
      <c r="D306" s="116" t="s">
        <v>360</v>
      </c>
      <c r="E306" s="118">
        <v>89905690.658500001</v>
      </c>
      <c r="F306" s="118">
        <v>0</v>
      </c>
      <c r="G306" s="118">
        <v>9192323.3646000009</v>
      </c>
      <c r="H306" s="118">
        <v>11767376.722999999</v>
      </c>
      <c r="I306" s="118">
        <v>42638727.701499999</v>
      </c>
      <c r="J306" s="119">
        <f t="shared" si="52"/>
        <v>153504118.44760001</v>
      </c>
      <c r="K306" s="114"/>
      <c r="L306" s="169"/>
      <c r="M306" s="161"/>
      <c r="N306" s="120">
        <v>17</v>
      </c>
      <c r="O306" s="116" t="s">
        <v>736</v>
      </c>
      <c r="P306" s="118">
        <v>127507928.3725</v>
      </c>
      <c r="Q306" s="118">
        <v>0</v>
      </c>
      <c r="R306" s="118">
        <v>13036929.0372</v>
      </c>
      <c r="S306" s="118">
        <v>16688975.050799999</v>
      </c>
      <c r="T306" s="118">
        <v>42285165.9529</v>
      </c>
      <c r="U306" s="119">
        <f t="shared" si="53"/>
        <v>199518998.41339999</v>
      </c>
    </row>
    <row r="307" spans="1:21" ht="24.95" customHeight="1" x14ac:dyDescent="0.2">
      <c r="A307" s="163"/>
      <c r="B307" s="161"/>
      <c r="C307" s="116">
        <v>11</v>
      </c>
      <c r="D307" s="116" t="s">
        <v>361</v>
      </c>
      <c r="E307" s="118">
        <v>122706687.08059999</v>
      </c>
      <c r="F307" s="118">
        <v>0</v>
      </c>
      <c r="G307" s="118">
        <v>12546030.605900001</v>
      </c>
      <c r="H307" s="118">
        <v>16060560.8247</v>
      </c>
      <c r="I307" s="118">
        <v>51961111.294799998</v>
      </c>
      <c r="J307" s="119">
        <f t="shared" si="52"/>
        <v>203274389.80599999</v>
      </c>
      <c r="K307" s="114"/>
      <c r="L307" s="115"/>
      <c r="M307" s="164" t="s">
        <v>888</v>
      </c>
      <c r="N307" s="165"/>
      <c r="O307" s="166"/>
      <c r="P307" s="121">
        <f>SUM(P290:P306)</f>
        <v>1904517223.8311</v>
      </c>
      <c r="Q307" s="121">
        <f t="shared" ref="Q307:T307" si="60">SUM(Q290:Q306)</f>
        <v>0</v>
      </c>
      <c r="R307" s="121">
        <f t="shared" ref="R307" si="61">SUM(R290:R306)</f>
        <v>194725584.62890002</v>
      </c>
      <c r="S307" s="121">
        <f t="shared" si="60"/>
        <v>249274228.18419996</v>
      </c>
      <c r="T307" s="121">
        <f t="shared" si="60"/>
        <v>757455078.73540008</v>
      </c>
      <c r="U307" s="127">
        <f t="shared" si="53"/>
        <v>3105972115.3796</v>
      </c>
    </row>
    <row r="308" spans="1:21" ht="24.95" customHeight="1" x14ac:dyDescent="0.2">
      <c r="A308" s="116"/>
      <c r="B308" s="164" t="s">
        <v>872</v>
      </c>
      <c r="C308" s="165"/>
      <c r="D308" s="166"/>
      <c r="E308" s="121">
        <f>SUM(E297:E307)</f>
        <v>1222377198.6032999</v>
      </c>
      <c r="F308" s="121">
        <f t="shared" ref="F308:I308" si="62">SUM(F297:F307)</f>
        <v>0</v>
      </c>
      <c r="G308" s="121">
        <f t="shared" ref="G308" si="63">SUM(G297:G307)</f>
        <v>124980814.90509999</v>
      </c>
      <c r="H308" s="121">
        <f t="shared" si="62"/>
        <v>159991796.82869998</v>
      </c>
      <c r="I308" s="121">
        <f t="shared" si="62"/>
        <v>530783290.96160001</v>
      </c>
      <c r="J308" s="127">
        <f t="shared" si="52"/>
        <v>2038133101.2987001</v>
      </c>
      <c r="K308" s="114"/>
      <c r="L308" s="167">
        <v>32</v>
      </c>
      <c r="M308" s="159" t="s">
        <v>73</v>
      </c>
      <c r="N308" s="120">
        <v>1</v>
      </c>
      <c r="O308" s="116" t="s">
        <v>737</v>
      </c>
      <c r="P308" s="118">
        <v>84838238.253099993</v>
      </c>
      <c r="Q308" s="118">
        <v>0</v>
      </c>
      <c r="R308" s="118">
        <v>8674206.4266999997</v>
      </c>
      <c r="S308" s="118">
        <v>11104119.2468</v>
      </c>
      <c r="T308" s="118">
        <v>58034448.737599999</v>
      </c>
      <c r="U308" s="119">
        <f t="shared" si="53"/>
        <v>162651012.66420001</v>
      </c>
    </row>
    <row r="309" spans="1:21" ht="24.95" customHeight="1" x14ac:dyDescent="0.2">
      <c r="A309" s="163">
        <v>16</v>
      </c>
      <c r="B309" s="159" t="s">
        <v>57</v>
      </c>
      <c r="C309" s="116">
        <v>1</v>
      </c>
      <c r="D309" s="116" t="s">
        <v>362</v>
      </c>
      <c r="E309" s="118">
        <v>95919347.956900001</v>
      </c>
      <c r="F309" s="118">
        <v>0</v>
      </c>
      <c r="G309" s="118">
        <v>9807184.1380000003</v>
      </c>
      <c r="H309" s="118">
        <v>12554478.967499999</v>
      </c>
      <c r="I309" s="118">
        <v>44884482.9208</v>
      </c>
      <c r="J309" s="119">
        <f t="shared" si="52"/>
        <v>163165493.98320001</v>
      </c>
      <c r="K309" s="114"/>
      <c r="L309" s="168"/>
      <c r="M309" s="160"/>
      <c r="N309" s="120">
        <v>2</v>
      </c>
      <c r="O309" s="116" t="s">
        <v>738</v>
      </c>
      <c r="P309" s="118">
        <v>105998789.94490001</v>
      </c>
      <c r="Q309" s="118">
        <v>0</v>
      </c>
      <c r="R309" s="118">
        <v>10837747.269300001</v>
      </c>
      <c r="S309" s="118">
        <v>13873734.6249</v>
      </c>
      <c r="T309" s="118">
        <v>65464998.162299998</v>
      </c>
      <c r="U309" s="119">
        <f t="shared" si="53"/>
        <v>196175270.00139999</v>
      </c>
    </row>
    <row r="310" spans="1:21" ht="24.95" customHeight="1" x14ac:dyDescent="0.2">
      <c r="A310" s="163"/>
      <c r="B310" s="160"/>
      <c r="C310" s="116">
        <v>2</v>
      </c>
      <c r="D310" s="116" t="s">
        <v>363</v>
      </c>
      <c r="E310" s="118">
        <v>90264941.375699997</v>
      </c>
      <c r="F310" s="118">
        <v>0</v>
      </c>
      <c r="G310" s="118">
        <v>9229054.6185999997</v>
      </c>
      <c r="H310" s="118">
        <v>11814397.534399999</v>
      </c>
      <c r="I310" s="118">
        <v>42660117.330700003</v>
      </c>
      <c r="J310" s="119">
        <f t="shared" si="52"/>
        <v>153968510.8594</v>
      </c>
      <c r="K310" s="114"/>
      <c r="L310" s="168"/>
      <c r="M310" s="160"/>
      <c r="N310" s="120">
        <v>3</v>
      </c>
      <c r="O310" s="116" t="s">
        <v>739</v>
      </c>
      <c r="P310" s="118">
        <v>97647119.589900002</v>
      </c>
      <c r="Q310" s="118">
        <v>0</v>
      </c>
      <c r="R310" s="118">
        <v>9983838.5348000005</v>
      </c>
      <c r="S310" s="118">
        <v>12780619.7107</v>
      </c>
      <c r="T310" s="118">
        <v>57069119.008100003</v>
      </c>
      <c r="U310" s="119">
        <f t="shared" si="53"/>
        <v>177480696.84350002</v>
      </c>
    </row>
    <row r="311" spans="1:21" ht="24.95" customHeight="1" x14ac:dyDescent="0.2">
      <c r="A311" s="163"/>
      <c r="B311" s="160"/>
      <c r="C311" s="116">
        <v>3</v>
      </c>
      <c r="D311" s="116" t="s">
        <v>364</v>
      </c>
      <c r="E311" s="118">
        <v>82925460.880999997</v>
      </c>
      <c r="F311" s="118">
        <v>0</v>
      </c>
      <c r="G311" s="118">
        <v>8478636.2908999994</v>
      </c>
      <c r="H311" s="118">
        <v>10853763.8827</v>
      </c>
      <c r="I311" s="118">
        <v>39067789.370899998</v>
      </c>
      <c r="J311" s="119">
        <f t="shared" si="52"/>
        <v>141325650.42550001</v>
      </c>
      <c r="K311" s="114"/>
      <c r="L311" s="168"/>
      <c r="M311" s="160"/>
      <c r="N311" s="120">
        <v>4</v>
      </c>
      <c r="O311" s="116" t="s">
        <v>740</v>
      </c>
      <c r="P311" s="118">
        <v>104236343.692</v>
      </c>
      <c r="Q311" s="118">
        <v>0</v>
      </c>
      <c r="R311" s="118">
        <v>10657547.5984</v>
      </c>
      <c r="S311" s="118">
        <v>13643055.467</v>
      </c>
      <c r="T311" s="118">
        <v>62012423.273000002</v>
      </c>
      <c r="U311" s="119">
        <f t="shared" si="53"/>
        <v>190549370.03040001</v>
      </c>
    </row>
    <row r="312" spans="1:21" ht="24.95" customHeight="1" x14ac:dyDescent="0.2">
      <c r="A312" s="163"/>
      <c r="B312" s="160"/>
      <c r="C312" s="116">
        <v>4</v>
      </c>
      <c r="D312" s="116" t="s">
        <v>365</v>
      </c>
      <c r="E312" s="118">
        <v>88197624.626399994</v>
      </c>
      <c r="F312" s="118">
        <v>0</v>
      </c>
      <c r="G312" s="118">
        <v>9017683.7486000005</v>
      </c>
      <c r="H312" s="118">
        <v>11543815.162900001</v>
      </c>
      <c r="I312" s="118">
        <v>42182979.6774</v>
      </c>
      <c r="J312" s="119">
        <f t="shared" si="52"/>
        <v>150942103.21529999</v>
      </c>
      <c r="K312" s="114"/>
      <c r="L312" s="168"/>
      <c r="M312" s="160"/>
      <c r="N312" s="120">
        <v>5</v>
      </c>
      <c r="O312" s="116" t="s">
        <v>741</v>
      </c>
      <c r="P312" s="118">
        <v>96757404.970200002</v>
      </c>
      <c r="Q312" s="118">
        <v>0</v>
      </c>
      <c r="R312" s="118">
        <v>9892870.4945</v>
      </c>
      <c r="S312" s="118">
        <v>12664168.716</v>
      </c>
      <c r="T312" s="118">
        <v>62829461.963100001</v>
      </c>
      <c r="U312" s="119">
        <f t="shared" si="53"/>
        <v>182143906.14380002</v>
      </c>
    </row>
    <row r="313" spans="1:21" ht="24.95" customHeight="1" x14ac:dyDescent="0.2">
      <c r="A313" s="163"/>
      <c r="B313" s="160"/>
      <c r="C313" s="116">
        <v>5</v>
      </c>
      <c r="D313" s="116" t="s">
        <v>366</v>
      </c>
      <c r="E313" s="118">
        <v>94574869.349000007</v>
      </c>
      <c r="F313" s="118">
        <v>0</v>
      </c>
      <c r="G313" s="118">
        <v>9669719.1786000002</v>
      </c>
      <c r="H313" s="118">
        <v>12378505.8321</v>
      </c>
      <c r="I313" s="118">
        <v>41537059.859399997</v>
      </c>
      <c r="J313" s="119">
        <f t="shared" si="52"/>
        <v>158160154.2191</v>
      </c>
      <c r="K313" s="114"/>
      <c r="L313" s="168"/>
      <c r="M313" s="160"/>
      <c r="N313" s="120">
        <v>6</v>
      </c>
      <c r="O313" s="116" t="s">
        <v>742</v>
      </c>
      <c r="P313" s="118">
        <v>96741236.969699994</v>
      </c>
      <c r="Q313" s="118">
        <v>0</v>
      </c>
      <c r="R313" s="118">
        <v>9891217.4123999998</v>
      </c>
      <c r="S313" s="118">
        <v>12662052.5546</v>
      </c>
      <c r="T313" s="118">
        <v>62403282.503300004</v>
      </c>
      <c r="U313" s="119">
        <f t="shared" si="53"/>
        <v>181697789.44</v>
      </c>
    </row>
    <row r="314" spans="1:21" ht="24.95" customHeight="1" x14ac:dyDescent="0.2">
      <c r="A314" s="163"/>
      <c r="B314" s="160"/>
      <c r="C314" s="116">
        <v>6</v>
      </c>
      <c r="D314" s="116" t="s">
        <v>367</v>
      </c>
      <c r="E314" s="118">
        <v>94891550.767000005</v>
      </c>
      <c r="F314" s="118">
        <v>0</v>
      </c>
      <c r="G314" s="118">
        <v>9702097.9743000008</v>
      </c>
      <c r="H314" s="118">
        <v>12419954.9275</v>
      </c>
      <c r="I314" s="118">
        <v>41669443.314499997</v>
      </c>
      <c r="J314" s="119">
        <f t="shared" si="52"/>
        <v>158683046.9833</v>
      </c>
      <c r="K314" s="114"/>
      <c r="L314" s="168"/>
      <c r="M314" s="160"/>
      <c r="N314" s="120">
        <v>7</v>
      </c>
      <c r="O314" s="116" t="s">
        <v>743</v>
      </c>
      <c r="P314" s="118">
        <v>104845364.4631</v>
      </c>
      <c r="Q314" s="118">
        <v>0</v>
      </c>
      <c r="R314" s="118">
        <v>10719816.3583</v>
      </c>
      <c r="S314" s="118">
        <v>13722767.627499999</v>
      </c>
      <c r="T314" s="118">
        <v>65496274.090599999</v>
      </c>
      <c r="U314" s="119">
        <f t="shared" si="53"/>
        <v>194784222.5395</v>
      </c>
    </row>
    <row r="315" spans="1:21" ht="24.95" customHeight="1" x14ac:dyDescent="0.2">
      <c r="A315" s="163"/>
      <c r="B315" s="160"/>
      <c r="C315" s="116">
        <v>7</v>
      </c>
      <c r="D315" s="116" t="s">
        <v>368</v>
      </c>
      <c r="E315" s="118">
        <v>84932942.716199994</v>
      </c>
      <c r="F315" s="118">
        <v>0</v>
      </c>
      <c r="G315" s="118">
        <v>8683889.3960999995</v>
      </c>
      <c r="H315" s="118">
        <v>11116514.714600001</v>
      </c>
      <c r="I315" s="118">
        <v>38152249.481399998</v>
      </c>
      <c r="J315" s="119">
        <f t="shared" si="52"/>
        <v>142885596.30829999</v>
      </c>
      <c r="K315" s="114"/>
      <c r="L315" s="168"/>
      <c r="M315" s="160"/>
      <c r="N315" s="120">
        <v>8</v>
      </c>
      <c r="O315" s="116" t="s">
        <v>744</v>
      </c>
      <c r="P315" s="118">
        <v>101575325.4753</v>
      </c>
      <c r="Q315" s="118">
        <v>0</v>
      </c>
      <c r="R315" s="118">
        <v>10385474.2764</v>
      </c>
      <c r="S315" s="118">
        <v>13294766.014</v>
      </c>
      <c r="T315" s="118">
        <v>60203721.959799998</v>
      </c>
      <c r="U315" s="119">
        <f t="shared" si="53"/>
        <v>185459287.72549999</v>
      </c>
    </row>
    <row r="316" spans="1:21" ht="24.95" customHeight="1" x14ac:dyDescent="0.2">
      <c r="A316" s="163"/>
      <c r="B316" s="160"/>
      <c r="C316" s="116">
        <v>8</v>
      </c>
      <c r="D316" s="116" t="s">
        <v>369</v>
      </c>
      <c r="E316" s="118">
        <v>89961576.758399993</v>
      </c>
      <c r="F316" s="118">
        <v>0</v>
      </c>
      <c r="G316" s="118">
        <v>9198037.3867000006</v>
      </c>
      <c r="H316" s="118">
        <v>11774691.4189</v>
      </c>
      <c r="I316" s="118">
        <v>40720111.0427</v>
      </c>
      <c r="J316" s="119">
        <f t="shared" si="52"/>
        <v>151654416.6067</v>
      </c>
      <c r="K316" s="114"/>
      <c r="L316" s="168"/>
      <c r="M316" s="160"/>
      <c r="N316" s="120">
        <v>9</v>
      </c>
      <c r="O316" s="116" t="s">
        <v>745</v>
      </c>
      <c r="P316" s="118">
        <v>96885259.567000002</v>
      </c>
      <c r="Q316" s="118">
        <v>0</v>
      </c>
      <c r="R316" s="118">
        <v>9905942.8684</v>
      </c>
      <c r="S316" s="118">
        <v>12680903.064999999</v>
      </c>
      <c r="T316" s="118">
        <v>61193856.735799998</v>
      </c>
      <c r="U316" s="119">
        <f t="shared" si="53"/>
        <v>180665962.2362</v>
      </c>
    </row>
    <row r="317" spans="1:21" ht="24.95" customHeight="1" x14ac:dyDescent="0.2">
      <c r="A317" s="163"/>
      <c r="B317" s="160"/>
      <c r="C317" s="116">
        <v>9</v>
      </c>
      <c r="D317" s="116" t="s">
        <v>370</v>
      </c>
      <c r="E317" s="118">
        <v>101214049.70200001</v>
      </c>
      <c r="F317" s="118">
        <v>0</v>
      </c>
      <c r="G317" s="118">
        <v>10348535.9724</v>
      </c>
      <c r="H317" s="118">
        <v>13247480.1515</v>
      </c>
      <c r="I317" s="118">
        <v>45161652.354400001</v>
      </c>
      <c r="J317" s="119">
        <f t="shared" si="52"/>
        <v>169971718.1803</v>
      </c>
      <c r="K317" s="114"/>
      <c r="L317" s="168"/>
      <c r="M317" s="160"/>
      <c r="N317" s="120">
        <v>10</v>
      </c>
      <c r="O317" s="116" t="s">
        <v>746</v>
      </c>
      <c r="P317" s="118">
        <v>113613560.2218</v>
      </c>
      <c r="Q317" s="118">
        <v>0</v>
      </c>
      <c r="R317" s="118">
        <v>11616312.343699999</v>
      </c>
      <c r="S317" s="118">
        <v>14870399.795399999</v>
      </c>
      <c r="T317" s="118">
        <v>65467604.489699997</v>
      </c>
      <c r="U317" s="119">
        <f t="shared" si="53"/>
        <v>205567876.85059997</v>
      </c>
    </row>
    <row r="318" spans="1:21" ht="24.95" customHeight="1" x14ac:dyDescent="0.2">
      <c r="A318" s="163"/>
      <c r="B318" s="160"/>
      <c r="C318" s="116">
        <v>10</v>
      </c>
      <c r="D318" s="116" t="s">
        <v>371</v>
      </c>
      <c r="E318" s="118">
        <v>89459054.416199997</v>
      </c>
      <c r="F318" s="118">
        <v>0</v>
      </c>
      <c r="G318" s="118">
        <v>9146657.4592000004</v>
      </c>
      <c r="H318" s="118">
        <v>11708918.388699999</v>
      </c>
      <c r="I318" s="118">
        <v>42081872.150600001</v>
      </c>
      <c r="J318" s="119">
        <f t="shared" si="52"/>
        <v>152396502.41469997</v>
      </c>
      <c r="K318" s="114"/>
      <c r="L318" s="168"/>
      <c r="M318" s="160"/>
      <c r="N318" s="120">
        <v>11</v>
      </c>
      <c r="O318" s="116" t="s">
        <v>747</v>
      </c>
      <c r="P318" s="118">
        <v>101184269.829</v>
      </c>
      <c r="Q318" s="118">
        <v>0</v>
      </c>
      <c r="R318" s="118">
        <v>10345491.157099999</v>
      </c>
      <c r="S318" s="118">
        <v>13243582.3895</v>
      </c>
      <c r="T318" s="118">
        <v>63613876.624499999</v>
      </c>
      <c r="U318" s="119">
        <f t="shared" si="53"/>
        <v>188387220.00009999</v>
      </c>
    </row>
    <row r="319" spans="1:21" ht="24.95" customHeight="1" x14ac:dyDescent="0.2">
      <c r="A319" s="163"/>
      <c r="B319" s="160"/>
      <c r="C319" s="116">
        <v>11</v>
      </c>
      <c r="D319" s="116" t="s">
        <v>372</v>
      </c>
      <c r="E319" s="118">
        <v>110343989.0704</v>
      </c>
      <c r="F319" s="118">
        <v>0</v>
      </c>
      <c r="G319" s="118">
        <v>11282018.0953</v>
      </c>
      <c r="H319" s="118">
        <v>14442459.414999999</v>
      </c>
      <c r="I319" s="118">
        <v>48650446.206600003</v>
      </c>
      <c r="J319" s="119">
        <f t="shared" si="52"/>
        <v>184718912.78730002</v>
      </c>
      <c r="K319" s="114"/>
      <c r="L319" s="168"/>
      <c r="M319" s="160"/>
      <c r="N319" s="120">
        <v>12</v>
      </c>
      <c r="O319" s="116" t="s">
        <v>748</v>
      </c>
      <c r="P319" s="118">
        <v>96842026.283299997</v>
      </c>
      <c r="Q319" s="118">
        <v>0</v>
      </c>
      <c r="R319" s="118">
        <v>9901522.5217000004</v>
      </c>
      <c r="S319" s="118">
        <v>12675244.4428</v>
      </c>
      <c r="T319" s="118">
        <v>60099648.612199999</v>
      </c>
      <c r="U319" s="119">
        <f t="shared" si="53"/>
        <v>179518441.85999998</v>
      </c>
    </row>
    <row r="320" spans="1:21" ht="24.95" customHeight="1" x14ac:dyDescent="0.2">
      <c r="A320" s="163"/>
      <c r="B320" s="160"/>
      <c r="C320" s="116">
        <v>12</v>
      </c>
      <c r="D320" s="116" t="s">
        <v>373</v>
      </c>
      <c r="E320" s="118">
        <v>93714640.448599994</v>
      </c>
      <c r="F320" s="118">
        <v>0</v>
      </c>
      <c r="G320" s="118">
        <v>9581765.8781000003</v>
      </c>
      <c r="H320" s="118">
        <v>12265914.0989</v>
      </c>
      <c r="I320" s="118">
        <v>41674206.602399997</v>
      </c>
      <c r="J320" s="119">
        <f t="shared" si="52"/>
        <v>157236527.028</v>
      </c>
      <c r="K320" s="114"/>
      <c r="L320" s="168"/>
      <c r="M320" s="160"/>
      <c r="N320" s="120">
        <v>13</v>
      </c>
      <c r="O320" s="116" t="s">
        <v>749</v>
      </c>
      <c r="P320" s="118">
        <v>114968317.67839999</v>
      </c>
      <c r="Q320" s="118">
        <v>0</v>
      </c>
      <c r="R320" s="118">
        <v>11754828.2544</v>
      </c>
      <c r="S320" s="118">
        <v>15047718.2859</v>
      </c>
      <c r="T320" s="118">
        <v>69490605.577000007</v>
      </c>
      <c r="U320" s="119">
        <f t="shared" si="53"/>
        <v>211261469.79570001</v>
      </c>
    </row>
    <row r="321" spans="1:21" ht="24.95" customHeight="1" x14ac:dyDescent="0.2">
      <c r="A321" s="163"/>
      <c r="B321" s="160"/>
      <c r="C321" s="116">
        <v>13</v>
      </c>
      <c r="D321" s="116" t="s">
        <v>374</v>
      </c>
      <c r="E321" s="118">
        <v>84659379.774599999</v>
      </c>
      <c r="F321" s="118">
        <v>0</v>
      </c>
      <c r="G321" s="118">
        <v>8655919.2085999995</v>
      </c>
      <c r="H321" s="118">
        <v>11080709.2148</v>
      </c>
      <c r="I321" s="118">
        <v>40342103.702399999</v>
      </c>
      <c r="J321" s="119">
        <f t="shared" si="52"/>
        <v>144738111.90039998</v>
      </c>
      <c r="K321" s="114"/>
      <c r="L321" s="168"/>
      <c r="M321" s="160"/>
      <c r="N321" s="120">
        <v>14</v>
      </c>
      <c r="O321" s="116" t="s">
        <v>750</v>
      </c>
      <c r="P321" s="118">
        <v>140791174.2128</v>
      </c>
      <c r="Q321" s="118">
        <v>0</v>
      </c>
      <c r="R321" s="118">
        <v>14395062.1008</v>
      </c>
      <c r="S321" s="118">
        <v>18427563.084199999</v>
      </c>
      <c r="T321" s="118">
        <v>84820483.8574</v>
      </c>
      <c r="U321" s="119">
        <f t="shared" si="53"/>
        <v>258434283.2552</v>
      </c>
    </row>
    <row r="322" spans="1:21" ht="24.95" customHeight="1" x14ac:dyDescent="0.2">
      <c r="A322" s="163"/>
      <c r="B322" s="160"/>
      <c r="C322" s="116">
        <v>14</v>
      </c>
      <c r="D322" s="116" t="s">
        <v>375</v>
      </c>
      <c r="E322" s="118">
        <v>82387366.039399996</v>
      </c>
      <c r="F322" s="118">
        <v>0</v>
      </c>
      <c r="G322" s="118">
        <v>8423619.2864999995</v>
      </c>
      <c r="H322" s="118">
        <v>10783334.918</v>
      </c>
      <c r="I322" s="118">
        <v>38846790.785599999</v>
      </c>
      <c r="J322" s="119">
        <f t="shared" si="52"/>
        <v>140441111.02949998</v>
      </c>
      <c r="K322" s="114"/>
      <c r="L322" s="168"/>
      <c r="M322" s="160"/>
      <c r="N322" s="120">
        <v>15</v>
      </c>
      <c r="O322" s="116" t="s">
        <v>751</v>
      </c>
      <c r="P322" s="118">
        <v>113666808.97</v>
      </c>
      <c r="Q322" s="118">
        <v>0</v>
      </c>
      <c r="R322" s="118">
        <v>11621756.712200001</v>
      </c>
      <c r="S322" s="118">
        <v>14877369.2995</v>
      </c>
      <c r="T322" s="118">
        <v>68481417.649200007</v>
      </c>
      <c r="U322" s="119">
        <f t="shared" si="53"/>
        <v>208647352.63090003</v>
      </c>
    </row>
    <row r="323" spans="1:21" ht="24.95" customHeight="1" x14ac:dyDescent="0.2">
      <c r="A323" s="163"/>
      <c r="B323" s="160"/>
      <c r="C323" s="116">
        <v>15</v>
      </c>
      <c r="D323" s="116" t="s">
        <v>376</v>
      </c>
      <c r="E323" s="118">
        <v>73394083.424400002</v>
      </c>
      <c r="F323" s="118">
        <v>0</v>
      </c>
      <c r="G323" s="118">
        <v>7504109.5056999996</v>
      </c>
      <c r="H323" s="118">
        <v>9606242.0807000007</v>
      </c>
      <c r="I323" s="118">
        <v>34504110.1668</v>
      </c>
      <c r="J323" s="119">
        <f t="shared" si="52"/>
        <v>125008545.1776</v>
      </c>
      <c r="K323" s="114"/>
      <c r="L323" s="168"/>
      <c r="M323" s="160"/>
      <c r="N323" s="120">
        <v>16</v>
      </c>
      <c r="O323" s="116" t="s">
        <v>752</v>
      </c>
      <c r="P323" s="118">
        <v>114699776.6136</v>
      </c>
      <c r="Q323" s="118">
        <v>0</v>
      </c>
      <c r="R323" s="118">
        <v>11727371.5241</v>
      </c>
      <c r="S323" s="118">
        <v>15012570.078400001</v>
      </c>
      <c r="T323" s="118">
        <v>68573268.220300004</v>
      </c>
      <c r="U323" s="119">
        <f t="shared" si="53"/>
        <v>210012986.4364</v>
      </c>
    </row>
    <row r="324" spans="1:21" ht="24.95" customHeight="1" x14ac:dyDescent="0.2">
      <c r="A324" s="163"/>
      <c r="B324" s="160"/>
      <c r="C324" s="116">
        <v>16</v>
      </c>
      <c r="D324" s="116" t="s">
        <v>377</v>
      </c>
      <c r="E324" s="118">
        <v>79558227.871900007</v>
      </c>
      <c r="F324" s="118">
        <v>0</v>
      </c>
      <c r="G324" s="118">
        <v>8134356.6971000005</v>
      </c>
      <c r="H324" s="118">
        <v>10413040.953500001</v>
      </c>
      <c r="I324" s="118">
        <v>37915882.552000001</v>
      </c>
      <c r="J324" s="119">
        <f t="shared" si="52"/>
        <v>136021508.07450002</v>
      </c>
      <c r="K324" s="114"/>
      <c r="L324" s="168"/>
      <c r="M324" s="160"/>
      <c r="N324" s="120">
        <v>17</v>
      </c>
      <c r="O324" s="116" t="s">
        <v>753</v>
      </c>
      <c r="P324" s="118">
        <v>78803869.912300006</v>
      </c>
      <c r="Q324" s="118">
        <v>0</v>
      </c>
      <c r="R324" s="118">
        <v>8057228.0721000005</v>
      </c>
      <c r="S324" s="118">
        <v>10314306.2213</v>
      </c>
      <c r="T324" s="118">
        <v>49760347.9824</v>
      </c>
      <c r="U324" s="119">
        <f t="shared" si="53"/>
        <v>146935752.18810001</v>
      </c>
    </row>
    <row r="325" spans="1:21" ht="24.95" customHeight="1" x14ac:dyDescent="0.2">
      <c r="A325" s="163"/>
      <c r="B325" s="160"/>
      <c r="C325" s="116">
        <v>17</v>
      </c>
      <c r="D325" s="116" t="s">
        <v>378</v>
      </c>
      <c r="E325" s="118">
        <v>93398505.745499998</v>
      </c>
      <c r="F325" s="118">
        <v>0</v>
      </c>
      <c r="G325" s="118">
        <v>9549442.9806999993</v>
      </c>
      <c r="H325" s="118">
        <v>12224536.560699999</v>
      </c>
      <c r="I325" s="118">
        <v>40153189.905599996</v>
      </c>
      <c r="J325" s="119">
        <f t="shared" si="52"/>
        <v>155325675.1925</v>
      </c>
      <c r="K325" s="114"/>
      <c r="L325" s="168"/>
      <c r="M325" s="160"/>
      <c r="N325" s="120">
        <v>18</v>
      </c>
      <c r="O325" s="116" t="s">
        <v>754</v>
      </c>
      <c r="P325" s="118">
        <v>96968498.533999994</v>
      </c>
      <c r="Q325" s="118">
        <v>0</v>
      </c>
      <c r="R325" s="118">
        <v>9914453.5588000007</v>
      </c>
      <c r="S325" s="118">
        <v>12691797.862400001</v>
      </c>
      <c r="T325" s="118">
        <v>63002558.049000002</v>
      </c>
      <c r="U325" s="119">
        <f t="shared" si="53"/>
        <v>182577308.00419998</v>
      </c>
    </row>
    <row r="326" spans="1:21" ht="24.95" customHeight="1" x14ac:dyDescent="0.2">
      <c r="A326" s="163"/>
      <c r="B326" s="160"/>
      <c r="C326" s="116">
        <v>18</v>
      </c>
      <c r="D326" s="116" t="s">
        <v>379</v>
      </c>
      <c r="E326" s="118">
        <v>101092892.20640001</v>
      </c>
      <c r="F326" s="118">
        <v>0</v>
      </c>
      <c r="G326" s="118">
        <v>10336148.337400001</v>
      </c>
      <c r="H326" s="118">
        <v>13231622.357799999</v>
      </c>
      <c r="I326" s="118">
        <v>43705883.7148</v>
      </c>
      <c r="J326" s="119">
        <f t="shared" si="52"/>
        <v>168366546.6164</v>
      </c>
      <c r="K326" s="114"/>
      <c r="L326" s="168"/>
      <c r="M326" s="160"/>
      <c r="N326" s="120">
        <v>19</v>
      </c>
      <c r="O326" s="116" t="s">
        <v>755</v>
      </c>
      <c r="P326" s="118">
        <v>76857095.959000006</v>
      </c>
      <c r="Q326" s="118">
        <v>0</v>
      </c>
      <c r="R326" s="118">
        <v>7858181.9877000004</v>
      </c>
      <c r="S326" s="118">
        <v>10059501.187999999</v>
      </c>
      <c r="T326" s="118">
        <v>52068565.414800003</v>
      </c>
      <c r="U326" s="119">
        <f t="shared" si="53"/>
        <v>146843344.54949999</v>
      </c>
    </row>
    <row r="327" spans="1:21" ht="24.95" customHeight="1" x14ac:dyDescent="0.2">
      <c r="A327" s="163"/>
      <c r="B327" s="160"/>
      <c r="C327" s="116">
        <v>19</v>
      </c>
      <c r="D327" s="116" t="s">
        <v>380</v>
      </c>
      <c r="E327" s="118">
        <v>88572166.256600007</v>
      </c>
      <c r="F327" s="118">
        <v>0</v>
      </c>
      <c r="G327" s="118">
        <v>9055978.4077000003</v>
      </c>
      <c r="H327" s="118">
        <v>11592837.337400001</v>
      </c>
      <c r="I327" s="118">
        <v>39185163.975400001</v>
      </c>
      <c r="J327" s="119">
        <f t="shared" si="52"/>
        <v>148406145.97710001</v>
      </c>
      <c r="K327" s="114"/>
      <c r="L327" s="168"/>
      <c r="M327" s="160"/>
      <c r="N327" s="120">
        <v>20</v>
      </c>
      <c r="O327" s="116" t="s">
        <v>756</v>
      </c>
      <c r="P327" s="118">
        <v>83133968.783099994</v>
      </c>
      <c r="Q327" s="118">
        <v>0</v>
      </c>
      <c r="R327" s="118">
        <v>8499954.9866000004</v>
      </c>
      <c r="S327" s="118">
        <v>10881054.602700001</v>
      </c>
      <c r="T327" s="118">
        <v>56665138.2676</v>
      </c>
      <c r="U327" s="119">
        <f t="shared" si="53"/>
        <v>159180116.63999999</v>
      </c>
    </row>
    <row r="328" spans="1:21" ht="24.95" customHeight="1" x14ac:dyDescent="0.2">
      <c r="A328" s="163"/>
      <c r="B328" s="160"/>
      <c r="C328" s="116">
        <v>20</v>
      </c>
      <c r="D328" s="116" t="s">
        <v>381</v>
      </c>
      <c r="E328" s="118">
        <v>78687092.271500006</v>
      </c>
      <c r="F328" s="118">
        <v>0</v>
      </c>
      <c r="G328" s="118">
        <v>8045288.2512999997</v>
      </c>
      <c r="H328" s="118">
        <v>10299021.688300001</v>
      </c>
      <c r="I328" s="118">
        <v>36220241.9221</v>
      </c>
      <c r="J328" s="119">
        <f t="shared" si="52"/>
        <v>133251644.13319999</v>
      </c>
      <c r="K328" s="114"/>
      <c r="L328" s="168"/>
      <c r="M328" s="160"/>
      <c r="N328" s="120">
        <v>21</v>
      </c>
      <c r="O328" s="116" t="s">
        <v>757</v>
      </c>
      <c r="P328" s="118">
        <v>85862258.379299998</v>
      </c>
      <c r="Q328" s="118">
        <v>0</v>
      </c>
      <c r="R328" s="118">
        <v>8778906.4079999998</v>
      </c>
      <c r="S328" s="118">
        <v>11238148.922900001</v>
      </c>
      <c r="T328" s="118">
        <v>54074628.620399997</v>
      </c>
      <c r="U328" s="119">
        <f t="shared" si="53"/>
        <v>159953942.33059999</v>
      </c>
    </row>
    <row r="329" spans="1:21" ht="24.95" customHeight="1" x14ac:dyDescent="0.2">
      <c r="A329" s="163"/>
      <c r="B329" s="160"/>
      <c r="C329" s="116">
        <v>21</v>
      </c>
      <c r="D329" s="116" t="s">
        <v>382</v>
      </c>
      <c r="E329" s="118">
        <v>86544988.955899999</v>
      </c>
      <c r="F329" s="118">
        <v>0</v>
      </c>
      <c r="G329" s="118">
        <v>8848711.5581</v>
      </c>
      <c r="H329" s="118">
        <v>11327508.649</v>
      </c>
      <c r="I329" s="118">
        <v>40127036.758599997</v>
      </c>
      <c r="J329" s="119">
        <f t="shared" ref="J329:J392" si="64">E329+F329+G329+H329+I329</f>
        <v>146848245.92159998</v>
      </c>
      <c r="K329" s="114"/>
      <c r="L329" s="168"/>
      <c r="M329" s="160"/>
      <c r="N329" s="120">
        <v>22</v>
      </c>
      <c r="O329" s="116" t="s">
        <v>758</v>
      </c>
      <c r="P329" s="118">
        <v>159457362.26010001</v>
      </c>
      <c r="Q329" s="118">
        <v>0</v>
      </c>
      <c r="R329" s="118">
        <v>16303569.0625</v>
      </c>
      <c r="S329" s="118">
        <v>20870701.7234</v>
      </c>
      <c r="T329" s="118">
        <v>91680157.717399999</v>
      </c>
      <c r="U329" s="119">
        <f t="shared" ref="U329:U392" si="65">P329+Q329+R329+S329+T329</f>
        <v>288311790.76340002</v>
      </c>
    </row>
    <row r="330" spans="1:21" ht="24.95" customHeight="1" x14ac:dyDescent="0.2">
      <c r="A330" s="163"/>
      <c r="B330" s="160"/>
      <c r="C330" s="116">
        <v>22</v>
      </c>
      <c r="D330" s="116" t="s">
        <v>383</v>
      </c>
      <c r="E330" s="118">
        <v>84189503.666700006</v>
      </c>
      <c r="F330" s="118">
        <v>0</v>
      </c>
      <c r="G330" s="118">
        <v>8607877.1648999993</v>
      </c>
      <c r="H330" s="118">
        <v>11019209.112500001</v>
      </c>
      <c r="I330" s="118">
        <v>38085653.323700003</v>
      </c>
      <c r="J330" s="119">
        <f t="shared" si="64"/>
        <v>141902243.2678</v>
      </c>
      <c r="K330" s="114"/>
      <c r="L330" s="169"/>
      <c r="M330" s="161"/>
      <c r="N330" s="120">
        <v>23</v>
      </c>
      <c r="O330" s="116" t="s">
        <v>759</v>
      </c>
      <c r="P330" s="118">
        <v>94380608.9067</v>
      </c>
      <c r="Q330" s="118">
        <v>0</v>
      </c>
      <c r="R330" s="118">
        <v>9649857.2010999992</v>
      </c>
      <c r="S330" s="118">
        <v>12353079.902000001</v>
      </c>
      <c r="T330" s="118">
        <v>53635147.903800003</v>
      </c>
      <c r="U330" s="119">
        <f t="shared" si="65"/>
        <v>170018693.9136</v>
      </c>
    </row>
    <row r="331" spans="1:21" ht="24.95" customHeight="1" x14ac:dyDescent="0.2">
      <c r="A331" s="163"/>
      <c r="B331" s="160"/>
      <c r="C331" s="116">
        <v>23</v>
      </c>
      <c r="D331" s="116" t="s">
        <v>384</v>
      </c>
      <c r="E331" s="118">
        <v>81432975.748999998</v>
      </c>
      <c r="F331" s="118">
        <v>0</v>
      </c>
      <c r="G331" s="118">
        <v>8326038.5427000001</v>
      </c>
      <c r="H331" s="118">
        <v>10658418.797499999</v>
      </c>
      <c r="I331" s="118">
        <v>37350399.388599999</v>
      </c>
      <c r="J331" s="119">
        <f t="shared" si="64"/>
        <v>137767832.47780001</v>
      </c>
      <c r="K331" s="114"/>
      <c r="L331" s="115"/>
      <c r="M331" s="164" t="s">
        <v>889</v>
      </c>
      <c r="N331" s="165"/>
      <c r="O331" s="166"/>
      <c r="P331" s="121">
        <f>SUM(P308:P330)</f>
        <v>2360754679.4685998</v>
      </c>
      <c r="Q331" s="121">
        <f t="shared" ref="Q331:T331" si="66">SUM(Q308:Q330)</f>
        <v>0</v>
      </c>
      <c r="R331" s="121">
        <f t="shared" ref="R331" si="67">SUM(R308:R330)</f>
        <v>241373157.13000003</v>
      </c>
      <c r="S331" s="121">
        <f t="shared" si="66"/>
        <v>308989224.82489991</v>
      </c>
      <c r="T331" s="121">
        <f t="shared" si="66"/>
        <v>1456141035.4193001</v>
      </c>
      <c r="U331" s="127">
        <f t="shared" si="65"/>
        <v>4367258096.8428001</v>
      </c>
    </row>
    <row r="332" spans="1:21" ht="24.95" customHeight="1" x14ac:dyDescent="0.2">
      <c r="A332" s="163"/>
      <c r="B332" s="160"/>
      <c r="C332" s="116">
        <v>24</v>
      </c>
      <c r="D332" s="116" t="s">
        <v>385</v>
      </c>
      <c r="E332" s="118">
        <v>84241341.231299996</v>
      </c>
      <c r="F332" s="118">
        <v>0</v>
      </c>
      <c r="G332" s="118">
        <v>8613177.2481999993</v>
      </c>
      <c r="H332" s="118">
        <v>11025993.912699999</v>
      </c>
      <c r="I332" s="118">
        <v>37859981.323799998</v>
      </c>
      <c r="J332" s="119">
        <f t="shared" si="64"/>
        <v>141740493.71599999</v>
      </c>
      <c r="K332" s="114"/>
      <c r="L332" s="167">
        <v>33</v>
      </c>
      <c r="M332" s="159" t="s">
        <v>74</v>
      </c>
      <c r="N332" s="120">
        <v>1</v>
      </c>
      <c r="O332" s="116" t="s">
        <v>760</v>
      </c>
      <c r="P332" s="118">
        <v>88426422.786500007</v>
      </c>
      <c r="Q332" s="118">
        <v>0</v>
      </c>
      <c r="R332" s="118">
        <v>9041077.0028000008</v>
      </c>
      <c r="S332" s="118">
        <v>11573761.589199999</v>
      </c>
      <c r="T332" s="118">
        <v>37124374.376500003</v>
      </c>
      <c r="U332" s="119">
        <f t="shared" si="65"/>
        <v>146165635.75500003</v>
      </c>
    </row>
    <row r="333" spans="1:21" ht="24.95" customHeight="1" x14ac:dyDescent="0.2">
      <c r="A333" s="163"/>
      <c r="B333" s="160"/>
      <c r="C333" s="116">
        <v>25</v>
      </c>
      <c r="D333" s="116" t="s">
        <v>386</v>
      </c>
      <c r="E333" s="118">
        <v>85012813.093799993</v>
      </c>
      <c r="F333" s="118">
        <v>0</v>
      </c>
      <c r="G333" s="118">
        <v>8692055.6681999993</v>
      </c>
      <c r="H333" s="118">
        <v>11126968.6116</v>
      </c>
      <c r="I333" s="118">
        <v>38733640.229000002</v>
      </c>
      <c r="J333" s="119">
        <f t="shared" si="64"/>
        <v>143565477.60259998</v>
      </c>
      <c r="K333" s="114"/>
      <c r="L333" s="168"/>
      <c r="M333" s="160"/>
      <c r="N333" s="120">
        <v>2</v>
      </c>
      <c r="O333" s="116" t="s">
        <v>761</v>
      </c>
      <c r="P333" s="118">
        <v>100658898.7816</v>
      </c>
      <c r="Q333" s="118">
        <v>0</v>
      </c>
      <c r="R333" s="118">
        <v>10291775.085100001</v>
      </c>
      <c r="S333" s="118">
        <v>13174818.7885</v>
      </c>
      <c r="T333" s="118">
        <v>43449571.381300002</v>
      </c>
      <c r="U333" s="119">
        <f t="shared" si="65"/>
        <v>167575064.03649998</v>
      </c>
    </row>
    <row r="334" spans="1:21" ht="24.95" customHeight="1" x14ac:dyDescent="0.2">
      <c r="A334" s="163"/>
      <c r="B334" s="160"/>
      <c r="C334" s="116">
        <v>26</v>
      </c>
      <c r="D334" s="116" t="s">
        <v>387</v>
      </c>
      <c r="E334" s="118">
        <v>90439182.361100003</v>
      </c>
      <c r="F334" s="118">
        <v>0</v>
      </c>
      <c r="G334" s="118">
        <v>9246869.7254000008</v>
      </c>
      <c r="H334" s="118">
        <v>11837203.202299999</v>
      </c>
      <c r="I334" s="118">
        <v>43063918.324500002</v>
      </c>
      <c r="J334" s="119">
        <f t="shared" si="64"/>
        <v>154587173.6133</v>
      </c>
      <c r="K334" s="114"/>
      <c r="L334" s="168"/>
      <c r="M334" s="160"/>
      <c r="N334" s="120">
        <v>3</v>
      </c>
      <c r="O334" s="116" t="s">
        <v>762</v>
      </c>
      <c r="P334" s="118">
        <v>108476695.9184</v>
      </c>
      <c r="Q334" s="118">
        <v>0</v>
      </c>
      <c r="R334" s="118">
        <v>11091098.451099999</v>
      </c>
      <c r="S334" s="118">
        <v>14198057.2886</v>
      </c>
      <c r="T334" s="118">
        <v>45169747.437600002</v>
      </c>
      <c r="U334" s="119">
        <f t="shared" si="65"/>
        <v>178935599.09570003</v>
      </c>
    </row>
    <row r="335" spans="1:21" ht="24.95" customHeight="1" x14ac:dyDescent="0.2">
      <c r="A335" s="163"/>
      <c r="B335" s="161"/>
      <c r="C335" s="116">
        <v>27</v>
      </c>
      <c r="D335" s="116" t="s">
        <v>388</v>
      </c>
      <c r="E335" s="118">
        <v>80905504.192599997</v>
      </c>
      <c r="F335" s="118">
        <v>0</v>
      </c>
      <c r="G335" s="118">
        <v>8272107.7061000001</v>
      </c>
      <c r="H335" s="118">
        <v>10589380.2698</v>
      </c>
      <c r="I335" s="118">
        <v>36221859.6426</v>
      </c>
      <c r="J335" s="119">
        <f t="shared" si="64"/>
        <v>135988851.81110001</v>
      </c>
      <c r="K335" s="114"/>
      <c r="L335" s="168"/>
      <c r="M335" s="160"/>
      <c r="N335" s="120">
        <v>4</v>
      </c>
      <c r="O335" s="116" t="s">
        <v>763</v>
      </c>
      <c r="P335" s="118">
        <v>117779908.4478</v>
      </c>
      <c r="Q335" s="118">
        <v>0</v>
      </c>
      <c r="R335" s="118">
        <v>12042296.726500001</v>
      </c>
      <c r="S335" s="118">
        <v>15415715.545399999</v>
      </c>
      <c r="T335" s="118">
        <v>49997834.058600001</v>
      </c>
      <c r="U335" s="119">
        <f t="shared" si="65"/>
        <v>195235754.77830002</v>
      </c>
    </row>
    <row r="336" spans="1:21" ht="24.95" customHeight="1" x14ac:dyDescent="0.2">
      <c r="A336" s="116"/>
      <c r="B336" s="164" t="s">
        <v>873</v>
      </c>
      <c r="C336" s="165"/>
      <c r="D336" s="166"/>
      <c r="E336" s="121">
        <f>SUM(E309:E335)</f>
        <v>2390916070.9085002</v>
      </c>
      <c r="F336" s="121">
        <f t="shared" ref="F336:I336" si="68">SUM(F309:F335)</f>
        <v>0</v>
      </c>
      <c r="G336" s="121">
        <f t="shared" ref="G336" si="69">SUM(G309:G335)</f>
        <v>244456980.42539996</v>
      </c>
      <c r="H336" s="121">
        <f t="shared" si="68"/>
        <v>312936922.1613</v>
      </c>
      <c r="I336" s="121">
        <f t="shared" si="68"/>
        <v>1090758266.0272996</v>
      </c>
      <c r="J336" s="127">
        <f t="shared" si="64"/>
        <v>4039068239.5225</v>
      </c>
      <c r="K336" s="114"/>
      <c r="L336" s="168"/>
      <c r="M336" s="160"/>
      <c r="N336" s="120">
        <v>5</v>
      </c>
      <c r="O336" s="116" t="s">
        <v>764</v>
      </c>
      <c r="P336" s="118">
        <v>110796138.79719999</v>
      </c>
      <c r="Q336" s="118">
        <v>0</v>
      </c>
      <c r="R336" s="118">
        <v>11328247.721799999</v>
      </c>
      <c r="S336" s="118">
        <v>14501639.386</v>
      </c>
      <c r="T336" s="118">
        <v>44068798.812200002</v>
      </c>
      <c r="U336" s="119">
        <f t="shared" si="65"/>
        <v>180694824.71720001</v>
      </c>
    </row>
    <row r="337" spans="1:21" ht="24.95" customHeight="1" x14ac:dyDescent="0.2">
      <c r="A337" s="163">
        <v>17</v>
      </c>
      <c r="B337" s="159" t="s">
        <v>58</v>
      </c>
      <c r="C337" s="116">
        <v>1</v>
      </c>
      <c r="D337" s="116" t="s">
        <v>389</v>
      </c>
      <c r="E337" s="118">
        <v>84487852.413800001</v>
      </c>
      <c r="F337" s="118">
        <v>0</v>
      </c>
      <c r="G337" s="118">
        <v>8638381.5537999999</v>
      </c>
      <c r="H337" s="118">
        <v>11058258.721899999</v>
      </c>
      <c r="I337" s="118">
        <v>39271167.185599998</v>
      </c>
      <c r="J337" s="119">
        <f t="shared" si="64"/>
        <v>143455659.87510002</v>
      </c>
      <c r="K337" s="114"/>
      <c r="L337" s="168"/>
      <c r="M337" s="160"/>
      <c r="N337" s="120">
        <v>6</v>
      </c>
      <c r="O337" s="116" t="s">
        <v>765</v>
      </c>
      <c r="P337" s="118">
        <v>100393842.8528</v>
      </c>
      <c r="Q337" s="118">
        <v>0</v>
      </c>
      <c r="R337" s="118">
        <v>10264674.689200001</v>
      </c>
      <c r="S337" s="118">
        <v>13140126.7358</v>
      </c>
      <c r="T337" s="118">
        <v>36272105.330399998</v>
      </c>
      <c r="U337" s="119">
        <f t="shared" si="65"/>
        <v>160070749.60819998</v>
      </c>
    </row>
    <row r="338" spans="1:21" ht="24.95" customHeight="1" x14ac:dyDescent="0.2">
      <c r="A338" s="163"/>
      <c r="B338" s="160"/>
      <c r="C338" s="116">
        <v>2</v>
      </c>
      <c r="D338" s="116" t="s">
        <v>390</v>
      </c>
      <c r="E338" s="118">
        <v>99924732.182799995</v>
      </c>
      <c r="F338" s="118">
        <v>0</v>
      </c>
      <c r="G338" s="118">
        <v>10216710.9069</v>
      </c>
      <c r="H338" s="118">
        <v>13078726.818399999</v>
      </c>
      <c r="I338" s="118">
        <v>46110529.6668</v>
      </c>
      <c r="J338" s="119">
        <f t="shared" si="64"/>
        <v>169330699.5749</v>
      </c>
      <c r="K338" s="114"/>
      <c r="L338" s="168"/>
      <c r="M338" s="160"/>
      <c r="N338" s="120">
        <v>7</v>
      </c>
      <c r="O338" s="116" t="s">
        <v>766</v>
      </c>
      <c r="P338" s="118">
        <v>114664094.07780001</v>
      </c>
      <c r="Q338" s="118">
        <v>0</v>
      </c>
      <c r="R338" s="118">
        <v>11723723.1965</v>
      </c>
      <c r="S338" s="118">
        <v>15007899.741699999</v>
      </c>
      <c r="T338" s="118">
        <v>48478165.462099999</v>
      </c>
      <c r="U338" s="119">
        <f t="shared" si="65"/>
        <v>189873882.4781</v>
      </c>
    </row>
    <row r="339" spans="1:21" ht="24.95" customHeight="1" x14ac:dyDescent="0.2">
      <c r="A339" s="163"/>
      <c r="B339" s="160"/>
      <c r="C339" s="116">
        <v>3</v>
      </c>
      <c r="D339" s="116" t="s">
        <v>391</v>
      </c>
      <c r="E339" s="118">
        <v>124009317.79269999</v>
      </c>
      <c r="F339" s="118">
        <v>0</v>
      </c>
      <c r="G339" s="118">
        <v>12679216.8663</v>
      </c>
      <c r="H339" s="118">
        <v>16231056.6655</v>
      </c>
      <c r="I339" s="118">
        <v>55571677.7236</v>
      </c>
      <c r="J339" s="119">
        <f t="shared" si="64"/>
        <v>208491269.04809996</v>
      </c>
      <c r="K339" s="114"/>
      <c r="L339" s="168"/>
      <c r="M339" s="160"/>
      <c r="N339" s="120">
        <v>8</v>
      </c>
      <c r="O339" s="116" t="s">
        <v>767</v>
      </c>
      <c r="P339" s="118">
        <v>97844100.821700007</v>
      </c>
      <c r="Q339" s="118">
        <v>0</v>
      </c>
      <c r="R339" s="118">
        <v>10003978.696900001</v>
      </c>
      <c r="S339" s="118">
        <v>12806401.7534</v>
      </c>
      <c r="T339" s="118">
        <v>41210196.940499999</v>
      </c>
      <c r="U339" s="119">
        <f t="shared" si="65"/>
        <v>161864678.21250001</v>
      </c>
    </row>
    <row r="340" spans="1:21" ht="24.95" customHeight="1" x14ac:dyDescent="0.2">
      <c r="A340" s="163"/>
      <c r="B340" s="160"/>
      <c r="C340" s="116">
        <v>4</v>
      </c>
      <c r="D340" s="116" t="s">
        <v>392</v>
      </c>
      <c r="E340" s="118">
        <v>93798552.428000003</v>
      </c>
      <c r="F340" s="118">
        <v>0</v>
      </c>
      <c r="G340" s="118">
        <v>9590345.3801000006</v>
      </c>
      <c r="H340" s="118">
        <v>12276896.983999999</v>
      </c>
      <c r="I340" s="118">
        <v>40199379.218500003</v>
      </c>
      <c r="J340" s="119">
        <f t="shared" si="64"/>
        <v>155865174.0106</v>
      </c>
      <c r="K340" s="114"/>
      <c r="L340" s="168"/>
      <c r="M340" s="160"/>
      <c r="N340" s="120">
        <v>9</v>
      </c>
      <c r="O340" s="116" t="s">
        <v>768</v>
      </c>
      <c r="P340" s="118">
        <v>110752234.1952</v>
      </c>
      <c r="Q340" s="118">
        <v>0</v>
      </c>
      <c r="R340" s="118">
        <v>11323758.7367</v>
      </c>
      <c r="S340" s="118">
        <v>14495892.8978</v>
      </c>
      <c r="T340" s="118">
        <v>40816012.395900004</v>
      </c>
      <c r="U340" s="119">
        <f t="shared" si="65"/>
        <v>177387898.2256</v>
      </c>
    </row>
    <row r="341" spans="1:21" ht="24.95" customHeight="1" x14ac:dyDescent="0.2">
      <c r="A341" s="163"/>
      <c r="B341" s="160"/>
      <c r="C341" s="116">
        <v>5</v>
      </c>
      <c r="D341" s="116" t="s">
        <v>393</v>
      </c>
      <c r="E341" s="118">
        <v>80487340.376499996</v>
      </c>
      <c r="F341" s="118">
        <v>0</v>
      </c>
      <c r="G341" s="118">
        <v>8229352.9373000003</v>
      </c>
      <c r="H341" s="118">
        <v>10534648.5712</v>
      </c>
      <c r="I341" s="118">
        <v>34633072.841799997</v>
      </c>
      <c r="J341" s="119">
        <f t="shared" si="64"/>
        <v>133884414.72679999</v>
      </c>
      <c r="K341" s="114"/>
      <c r="L341" s="168"/>
      <c r="M341" s="160"/>
      <c r="N341" s="120">
        <v>10</v>
      </c>
      <c r="O341" s="116" t="s">
        <v>769</v>
      </c>
      <c r="P341" s="118">
        <v>99993848.412599996</v>
      </c>
      <c r="Q341" s="118">
        <v>0</v>
      </c>
      <c r="R341" s="118">
        <v>10223777.6313</v>
      </c>
      <c r="S341" s="118">
        <v>13087773.1502</v>
      </c>
      <c r="T341" s="118">
        <v>38888678.251199998</v>
      </c>
      <c r="U341" s="119">
        <f t="shared" si="65"/>
        <v>162194077.44529998</v>
      </c>
    </row>
    <row r="342" spans="1:21" ht="24.95" customHeight="1" x14ac:dyDescent="0.2">
      <c r="A342" s="163"/>
      <c r="B342" s="160"/>
      <c r="C342" s="116">
        <v>6</v>
      </c>
      <c r="D342" s="116" t="s">
        <v>394</v>
      </c>
      <c r="E342" s="118">
        <v>78955943.5176</v>
      </c>
      <c r="F342" s="118">
        <v>0</v>
      </c>
      <c r="G342" s="118">
        <v>8072776.6958999997</v>
      </c>
      <c r="H342" s="118">
        <v>10334210.494200001</v>
      </c>
      <c r="I342" s="118">
        <v>36158852.8266</v>
      </c>
      <c r="J342" s="119">
        <f t="shared" si="64"/>
        <v>133521783.5343</v>
      </c>
      <c r="K342" s="114"/>
      <c r="L342" s="168"/>
      <c r="M342" s="160"/>
      <c r="N342" s="120">
        <v>11</v>
      </c>
      <c r="O342" s="116" t="s">
        <v>770</v>
      </c>
      <c r="P342" s="118">
        <v>92725007.383000001</v>
      </c>
      <c r="Q342" s="118">
        <v>0</v>
      </c>
      <c r="R342" s="118">
        <v>9480581.7697000001</v>
      </c>
      <c r="S342" s="118">
        <v>12136385.200200001</v>
      </c>
      <c r="T342" s="118">
        <v>39719197.944899999</v>
      </c>
      <c r="U342" s="119">
        <f t="shared" si="65"/>
        <v>154061172.2978</v>
      </c>
    </row>
    <row r="343" spans="1:21" ht="24.95" customHeight="1" x14ac:dyDescent="0.2">
      <c r="A343" s="163"/>
      <c r="B343" s="160"/>
      <c r="C343" s="116">
        <v>7</v>
      </c>
      <c r="D343" s="116" t="s">
        <v>395</v>
      </c>
      <c r="E343" s="118">
        <v>110832468.3044</v>
      </c>
      <c r="F343" s="118">
        <v>0</v>
      </c>
      <c r="G343" s="118">
        <v>11331962.1983</v>
      </c>
      <c r="H343" s="118">
        <v>14506394.402000001</v>
      </c>
      <c r="I343" s="118">
        <v>49529491.920500003</v>
      </c>
      <c r="J343" s="119">
        <f t="shared" si="64"/>
        <v>186200316.82520002</v>
      </c>
      <c r="K343" s="114"/>
      <c r="L343" s="168"/>
      <c r="M343" s="160"/>
      <c r="N343" s="120">
        <v>12</v>
      </c>
      <c r="O343" s="116" t="s">
        <v>771</v>
      </c>
      <c r="P343" s="118">
        <v>110400403.0702</v>
      </c>
      <c r="Q343" s="118">
        <v>0</v>
      </c>
      <c r="R343" s="118">
        <v>11287786.092</v>
      </c>
      <c r="S343" s="118">
        <v>14449843.205499999</v>
      </c>
      <c r="T343" s="118">
        <v>41091204.615599997</v>
      </c>
      <c r="U343" s="119">
        <f t="shared" si="65"/>
        <v>177229236.9833</v>
      </c>
    </row>
    <row r="344" spans="1:21" ht="24.95" customHeight="1" x14ac:dyDescent="0.2">
      <c r="A344" s="163"/>
      <c r="B344" s="160"/>
      <c r="C344" s="116">
        <v>8</v>
      </c>
      <c r="D344" s="116" t="s">
        <v>396</v>
      </c>
      <c r="E344" s="118">
        <v>93018255.238900006</v>
      </c>
      <c r="F344" s="118">
        <v>0</v>
      </c>
      <c r="G344" s="118">
        <v>9510564.6228</v>
      </c>
      <c r="H344" s="118">
        <v>12174767.1754</v>
      </c>
      <c r="I344" s="118">
        <v>41089484.947999999</v>
      </c>
      <c r="J344" s="119">
        <f t="shared" si="64"/>
        <v>155793071.9851</v>
      </c>
      <c r="K344" s="114"/>
      <c r="L344" s="168"/>
      <c r="M344" s="160"/>
      <c r="N344" s="120">
        <v>13</v>
      </c>
      <c r="O344" s="116" t="s">
        <v>772</v>
      </c>
      <c r="P344" s="118">
        <v>115832300.90880001</v>
      </c>
      <c r="Q344" s="118">
        <v>0</v>
      </c>
      <c r="R344" s="118">
        <v>11843165.412799999</v>
      </c>
      <c r="S344" s="118">
        <v>15160801.407600001</v>
      </c>
      <c r="T344" s="118">
        <v>46342864.368900001</v>
      </c>
      <c r="U344" s="119">
        <f t="shared" si="65"/>
        <v>189179132.09810001</v>
      </c>
    </row>
    <row r="345" spans="1:21" ht="24.95" customHeight="1" x14ac:dyDescent="0.2">
      <c r="A345" s="163"/>
      <c r="B345" s="160"/>
      <c r="C345" s="116">
        <v>9</v>
      </c>
      <c r="D345" s="116" t="s">
        <v>397</v>
      </c>
      <c r="E345" s="118">
        <v>81477818.490400001</v>
      </c>
      <c r="F345" s="118">
        <v>0</v>
      </c>
      <c r="G345" s="118">
        <v>8330623.4468999999</v>
      </c>
      <c r="H345" s="118">
        <v>10664288.0748</v>
      </c>
      <c r="I345" s="118">
        <v>37038712.993299998</v>
      </c>
      <c r="J345" s="119">
        <f t="shared" si="64"/>
        <v>137511443.0054</v>
      </c>
      <c r="K345" s="114"/>
      <c r="L345" s="168"/>
      <c r="M345" s="160"/>
      <c r="N345" s="120">
        <v>14</v>
      </c>
      <c r="O345" s="116" t="s">
        <v>773</v>
      </c>
      <c r="P345" s="118">
        <v>104371039.52689999</v>
      </c>
      <c r="Q345" s="118">
        <v>0</v>
      </c>
      <c r="R345" s="118">
        <v>10671319.4483</v>
      </c>
      <c r="S345" s="118">
        <v>13660685.2368</v>
      </c>
      <c r="T345" s="118">
        <v>41742606.708400004</v>
      </c>
      <c r="U345" s="119">
        <f t="shared" si="65"/>
        <v>170445650.92039999</v>
      </c>
    </row>
    <row r="346" spans="1:21" ht="24.95" customHeight="1" x14ac:dyDescent="0.2">
      <c r="A346" s="163"/>
      <c r="B346" s="160"/>
      <c r="C346" s="116">
        <v>10</v>
      </c>
      <c r="D346" s="116" t="s">
        <v>398</v>
      </c>
      <c r="E346" s="118">
        <v>86076880.226799995</v>
      </c>
      <c r="F346" s="118">
        <v>0</v>
      </c>
      <c r="G346" s="118">
        <v>8800850.2182999998</v>
      </c>
      <c r="H346" s="118">
        <v>11266239.8715</v>
      </c>
      <c r="I346" s="118">
        <v>37744847.960699998</v>
      </c>
      <c r="J346" s="119">
        <f t="shared" si="64"/>
        <v>143888818.2773</v>
      </c>
      <c r="K346" s="114"/>
      <c r="L346" s="168"/>
      <c r="M346" s="160"/>
      <c r="N346" s="120">
        <v>15</v>
      </c>
      <c r="O346" s="116" t="s">
        <v>774</v>
      </c>
      <c r="P346" s="118">
        <v>93457872.188899994</v>
      </c>
      <c r="Q346" s="118">
        <v>0</v>
      </c>
      <c r="R346" s="118">
        <v>9555512.8473000005</v>
      </c>
      <c r="S346" s="118">
        <v>12232306.7842</v>
      </c>
      <c r="T346" s="118">
        <v>37066046.567699999</v>
      </c>
      <c r="U346" s="119">
        <f t="shared" si="65"/>
        <v>152311738.38809997</v>
      </c>
    </row>
    <row r="347" spans="1:21" ht="24.95" customHeight="1" x14ac:dyDescent="0.2">
      <c r="A347" s="163"/>
      <c r="B347" s="160"/>
      <c r="C347" s="116">
        <v>11</v>
      </c>
      <c r="D347" s="116" t="s">
        <v>399</v>
      </c>
      <c r="E347" s="118">
        <v>119737934.78120001</v>
      </c>
      <c r="F347" s="118">
        <v>0</v>
      </c>
      <c r="G347" s="118">
        <v>12242493.300000001</v>
      </c>
      <c r="H347" s="118">
        <v>15671993.3553</v>
      </c>
      <c r="I347" s="118">
        <v>51905653.611000001</v>
      </c>
      <c r="J347" s="119">
        <f t="shared" si="64"/>
        <v>199558075.04750001</v>
      </c>
      <c r="K347" s="114"/>
      <c r="L347" s="168"/>
      <c r="M347" s="160"/>
      <c r="N347" s="120">
        <v>16</v>
      </c>
      <c r="O347" s="116" t="s">
        <v>775</v>
      </c>
      <c r="P347" s="118">
        <v>103853928.986</v>
      </c>
      <c r="Q347" s="118">
        <v>0</v>
      </c>
      <c r="R347" s="118">
        <v>10618447.964</v>
      </c>
      <c r="S347" s="118">
        <v>13593002.818700001</v>
      </c>
      <c r="T347" s="118">
        <v>48611897.017499998</v>
      </c>
      <c r="U347" s="119">
        <f t="shared" si="65"/>
        <v>176677276.78619999</v>
      </c>
    </row>
    <row r="348" spans="1:21" ht="24.95" customHeight="1" x14ac:dyDescent="0.2">
      <c r="A348" s="163"/>
      <c r="B348" s="160"/>
      <c r="C348" s="116">
        <v>12</v>
      </c>
      <c r="D348" s="116" t="s">
        <v>400</v>
      </c>
      <c r="E348" s="118">
        <v>88529864.082200006</v>
      </c>
      <c r="F348" s="118">
        <v>0</v>
      </c>
      <c r="G348" s="118">
        <v>9051653.2613999993</v>
      </c>
      <c r="H348" s="118">
        <v>11587300.5842</v>
      </c>
      <c r="I348" s="118">
        <v>38598554.980499998</v>
      </c>
      <c r="J348" s="119">
        <f t="shared" si="64"/>
        <v>147767372.90829998</v>
      </c>
      <c r="K348" s="114"/>
      <c r="L348" s="168"/>
      <c r="M348" s="160"/>
      <c r="N348" s="120">
        <v>17</v>
      </c>
      <c r="O348" s="116" t="s">
        <v>776</v>
      </c>
      <c r="P348" s="118">
        <v>103014945.18000001</v>
      </c>
      <c r="Q348" s="118">
        <v>0</v>
      </c>
      <c r="R348" s="118">
        <v>10532666.8484</v>
      </c>
      <c r="S348" s="118">
        <v>13483191.7663</v>
      </c>
      <c r="T348" s="118">
        <v>45202820.833099999</v>
      </c>
      <c r="U348" s="119">
        <f t="shared" si="65"/>
        <v>172233624.62779999</v>
      </c>
    </row>
    <row r="349" spans="1:21" ht="24.95" customHeight="1" x14ac:dyDescent="0.2">
      <c r="A349" s="163"/>
      <c r="B349" s="160"/>
      <c r="C349" s="116">
        <v>13</v>
      </c>
      <c r="D349" s="116" t="s">
        <v>401</v>
      </c>
      <c r="E349" s="118">
        <v>74733635.880799994</v>
      </c>
      <c r="F349" s="118">
        <v>0</v>
      </c>
      <c r="G349" s="118">
        <v>7641070.7954000002</v>
      </c>
      <c r="H349" s="118">
        <v>9781570.4528999999</v>
      </c>
      <c r="I349" s="118">
        <v>36900937.136799999</v>
      </c>
      <c r="J349" s="119">
        <f t="shared" si="64"/>
        <v>129057214.26589999</v>
      </c>
      <c r="K349" s="114"/>
      <c r="L349" s="168"/>
      <c r="M349" s="160"/>
      <c r="N349" s="120">
        <v>18</v>
      </c>
      <c r="O349" s="116" t="s">
        <v>777</v>
      </c>
      <c r="P349" s="118">
        <v>115347535.06999999</v>
      </c>
      <c r="Q349" s="118">
        <v>0</v>
      </c>
      <c r="R349" s="118">
        <v>11793600.9824</v>
      </c>
      <c r="S349" s="118">
        <v>15097352.451199999</v>
      </c>
      <c r="T349" s="118">
        <v>47900549.395499997</v>
      </c>
      <c r="U349" s="119">
        <f t="shared" si="65"/>
        <v>190139037.89910001</v>
      </c>
    </row>
    <row r="350" spans="1:21" ht="24.95" customHeight="1" x14ac:dyDescent="0.2">
      <c r="A350" s="163"/>
      <c r="B350" s="160"/>
      <c r="C350" s="116">
        <v>14</v>
      </c>
      <c r="D350" s="116" t="s">
        <v>402</v>
      </c>
      <c r="E350" s="118">
        <v>102718997.734</v>
      </c>
      <c r="F350" s="118">
        <v>0</v>
      </c>
      <c r="G350" s="118">
        <v>10502407.9782</v>
      </c>
      <c r="H350" s="118">
        <v>13444456.4531</v>
      </c>
      <c r="I350" s="118">
        <v>47997241.053999998</v>
      </c>
      <c r="J350" s="119">
        <f t="shared" si="64"/>
        <v>174663103.2193</v>
      </c>
      <c r="K350" s="114"/>
      <c r="L350" s="168"/>
      <c r="M350" s="160"/>
      <c r="N350" s="120">
        <v>19</v>
      </c>
      <c r="O350" s="116" t="s">
        <v>778</v>
      </c>
      <c r="P350" s="118">
        <v>106345778.8169</v>
      </c>
      <c r="Q350" s="118">
        <v>0</v>
      </c>
      <c r="R350" s="118">
        <v>10873224.8224</v>
      </c>
      <c r="S350" s="118">
        <v>13919150.5351</v>
      </c>
      <c r="T350" s="118">
        <v>37917596.626900002</v>
      </c>
      <c r="U350" s="119">
        <f t="shared" si="65"/>
        <v>169055750.80129999</v>
      </c>
    </row>
    <row r="351" spans="1:21" ht="24.95" customHeight="1" x14ac:dyDescent="0.2">
      <c r="A351" s="163"/>
      <c r="B351" s="160"/>
      <c r="C351" s="116">
        <v>15</v>
      </c>
      <c r="D351" s="116" t="s">
        <v>403</v>
      </c>
      <c r="E351" s="118">
        <v>115532576.0482</v>
      </c>
      <c r="F351" s="118">
        <v>0</v>
      </c>
      <c r="G351" s="118">
        <v>11812520.3244</v>
      </c>
      <c r="H351" s="118">
        <v>15121571.6845</v>
      </c>
      <c r="I351" s="118">
        <v>51768686.614600003</v>
      </c>
      <c r="J351" s="119">
        <f t="shared" si="64"/>
        <v>194235354.6717</v>
      </c>
      <c r="K351" s="114"/>
      <c r="L351" s="168"/>
      <c r="M351" s="160"/>
      <c r="N351" s="120">
        <v>20</v>
      </c>
      <c r="O351" s="116" t="s">
        <v>779</v>
      </c>
      <c r="P351" s="118">
        <v>96776210.402700007</v>
      </c>
      <c r="Q351" s="118">
        <v>0</v>
      </c>
      <c r="R351" s="118">
        <v>9894793.2383999992</v>
      </c>
      <c r="S351" s="118">
        <v>12666630.079700001</v>
      </c>
      <c r="T351" s="118">
        <v>33829886.722400002</v>
      </c>
      <c r="U351" s="119">
        <f t="shared" si="65"/>
        <v>153167520.44320002</v>
      </c>
    </row>
    <row r="352" spans="1:21" ht="24.95" customHeight="1" x14ac:dyDescent="0.2">
      <c r="A352" s="163"/>
      <c r="B352" s="160"/>
      <c r="C352" s="116">
        <v>16</v>
      </c>
      <c r="D352" s="116" t="s">
        <v>404</v>
      </c>
      <c r="E352" s="118">
        <v>84674253.1752</v>
      </c>
      <c r="F352" s="118">
        <v>0</v>
      </c>
      <c r="G352" s="118">
        <v>8657439.9255999997</v>
      </c>
      <c r="H352" s="118">
        <v>11082655.931500001</v>
      </c>
      <c r="I352" s="118">
        <v>38907629.455799997</v>
      </c>
      <c r="J352" s="119">
        <f t="shared" si="64"/>
        <v>143321978.48809999</v>
      </c>
      <c r="K352" s="114"/>
      <c r="L352" s="168"/>
      <c r="M352" s="160"/>
      <c r="N352" s="120">
        <v>21</v>
      </c>
      <c r="O352" s="116" t="s">
        <v>780</v>
      </c>
      <c r="P352" s="118">
        <v>99761383.000499994</v>
      </c>
      <c r="Q352" s="118">
        <v>0</v>
      </c>
      <c r="R352" s="118">
        <v>10200009.4224</v>
      </c>
      <c r="S352" s="118">
        <v>13057346.7327</v>
      </c>
      <c r="T352" s="118">
        <v>43828207.835100003</v>
      </c>
      <c r="U352" s="119">
        <f t="shared" si="65"/>
        <v>166846946.99070001</v>
      </c>
    </row>
    <row r="353" spans="1:21" ht="24.95" customHeight="1" x14ac:dyDescent="0.2">
      <c r="A353" s="163"/>
      <c r="B353" s="160"/>
      <c r="C353" s="116">
        <v>17</v>
      </c>
      <c r="D353" s="116" t="s">
        <v>405</v>
      </c>
      <c r="E353" s="118">
        <v>89601410.815300003</v>
      </c>
      <c r="F353" s="118">
        <v>0</v>
      </c>
      <c r="G353" s="118">
        <v>9161212.5562999994</v>
      </c>
      <c r="H353" s="118">
        <v>11727550.817399999</v>
      </c>
      <c r="I353" s="118">
        <v>41921802.108800001</v>
      </c>
      <c r="J353" s="119">
        <f t="shared" si="64"/>
        <v>152411976.2978</v>
      </c>
      <c r="K353" s="114"/>
      <c r="L353" s="168"/>
      <c r="M353" s="160"/>
      <c r="N353" s="120">
        <v>22</v>
      </c>
      <c r="O353" s="116" t="s">
        <v>781</v>
      </c>
      <c r="P353" s="118">
        <v>95985951.865099996</v>
      </c>
      <c r="Q353" s="118">
        <v>0</v>
      </c>
      <c r="R353" s="118">
        <v>9813993.9923999999</v>
      </c>
      <c r="S353" s="118">
        <v>12563196.472200001</v>
      </c>
      <c r="T353" s="118">
        <v>42272320.275600001</v>
      </c>
      <c r="U353" s="119">
        <f t="shared" si="65"/>
        <v>160635462.60530001</v>
      </c>
    </row>
    <row r="354" spans="1:21" ht="24.95" customHeight="1" x14ac:dyDescent="0.2">
      <c r="A354" s="163"/>
      <c r="B354" s="160"/>
      <c r="C354" s="116">
        <v>18</v>
      </c>
      <c r="D354" s="116" t="s">
        <v>406</v>
      </c>
      <c r="E354" s="118">
        <v>93452705.094099998</v>
      </c>
      <c r="F354" s="118">
        <v>0</v>
      </c>
      <c r="G354" s="118">
        <v>9554984.5425000004</v>
      </c>
      <c r="H354" s="118">
        <v>12231630.4849</v>
      </c>
      <c r="I354" s="118">
        <v>44620609.151500002</v>
      </c>
      <c r="J354" s="119">
        <f t="shared" si="64"/>
        <v>159859929.273</v>
      </c>
      <c r="K354" s="114"/>
      <c r="L354" s="169"/>
      <c r="M354" s="161"/>
      <c r="N354" s="120">
        <v>23</v>
      </c>
      <c r="O354" s="116" t="s">
        <v>782</v>
      </c>
      <c r="P354" s="118">
        <v>89986808.746199995</v>
      </c>
      <c r="Q354" s="118">
        <v>0</v>
      </c>
      <c r="R354" s="118">
        <v>9200617.2076999992</v>
      </c>
      <c r="S354" s="118">
        <v>11777993.9274</v>
      </c>
      <c r="T354" s="118">
        <v>38021669.9745</v>
      </c>
      <c r="U354" s="119">
        <f t="shared" si="65"/>
        <v>148987089.8558</v>
      </c>
    </row>
    <row r="355" spans="1:21" ht="24.95" customHeight="1" x14ac:dyDescent="0.2">
      <c r="A355" s="163"/>
      <c r="B355" s="160"/>
      <c r="C355" s="116">
        <v>19</v>
      </c>
      <c r="D355" s="116" t="s">
        <v>407</v>
      </c>
      <c r="E355" s="118">
        <v>96550343.721699998</v>
      </c>
      <c r="F355" s="118">
        <v>0</v>
      </c>
      <c r="G355" s="118">
        <v>9871699.7105999999</v>
      </c>
      <c r="H355" s="118">
        <v>12637067.3423</v>
      </c>
      <c r="I355" s="118">
        <v>42948065.974399999</v>
      </c>
      <c r="J355" s="119">
        <f t="shared" si="64"/>
        <v>162007176.74900001</v>
      </c>
      <c r="K355" s="114"/>
      <c r="L355" s="115"/>
      <c r="M355" s="164" t="s">
        <v>890</v>
      </c>
      <c r="N355" s="165"/>
      <c r="O355" s="166"/>
      <c r="P355" s="121">
        <f>SUM(P332:P354)</f>
        <v>2377645350.2368002</v>
      </c>
      <c r="Q355" s="121">
        <f t="shared" ref="Q355:T355" si="70">SUM(Q332:Q354)</f>
        <v>0</v>
      </c>
      <c r="R355" s="121">
        <f t="shared" ref="R355" si="71">SUM(R332:R354)</f>
        <v>243100127.98610002</v>
      </c>
      <c r="S355" s="121">
        <f t="shared" si="70"/>
        <v>311199973.49419999</v>
      </c>
      <c r="T355" s="121">
        <f t="shared" si="70"/>
        <v>969022353.33239985</v>
      </c>
      <c r="U355" s="127">
        <f t="shared" si="65"/>
        <v>3900967805.0495</v>
      </c>
    </row>
    <row r="356" spans="1:21" ht="24.95" customHeight="1" x14ac:dyDescent="0.2">
      <c r="A356" s="163"/>
      <c r="B356" s="160"/>
      <c r="C356" s="116">
        <v>20</v>
      </c>
      <c r="D356" s="116" t="s">
        <v>408</v>
      </c>
      <c r="E356" s="118">
        <v>97385184.162100002</v>
      </c>
      <c r="F356" s="118">
        <v>0</v>
      </c>
      <c r="G356" s="118">
        <v>9957057.1916000005</v>
      </c>
      <c r="H356" s="118">
        <v>12746336.087099999</v>
      </c>
      <c r="I356" s="118">
        <v>43559384.549999997</v>
      </c>
      <c r="J356" s="119">
        <f t="shared" si="64"/>
        <v>163647961.99079999</v>
      </c>
      <c r="K356" s="114"/>
      <c r="L356" s="167">
        <v>34</v>
      </c>
      <c r="M356" s="159" t="s">
        <v>75</v>
      </c>
      <c r="N356" s="120">
        <v>1</v>
      </c>
      <c r="O356" s="116" t="s">
        <v>783</v>
      </c>
      <c r="P356" s="118">
        <v>89318430.205699995</v>
      </c>
      <c r="Q356" s="118">
        <v>0</v>
      </c>
      <c r="R356" s="118">
        <v>9132279.4682</v>
      </c>
      <c r="S356" s="118">
        <v>11690512.6788</v>
      </c>
      <c r="T356" s="118">
        <v>35730296.7914</v>
      </c>
      <c r="U356" s="119">
        <f t="shared" si="65"/>
        <v>145871519.14410001</v>
      </c>
    </row>
    <row r="357" spans="1:21" ht="24.95" customHeight="1" x14ac:dyDescent="0.2">
      <c r="A357" s="163"/>
      <c r="B357" s="160"/>
      <c r="C357" s="116">
        <v>21</v>
      </c>
      <c r="D357" s="116" t="s">
        <v>409</v>
      </c>
      <c r="E357" s="118">
        <v>91230390.761299998</v>
      </c>
      <c r="F357" s="118">
        <v>0</v>
      </c>
      <c r="G357" s="118">
        <v>9327766.0892999992</v>
      </c>
      <c r="H357" s="118">
        <v>11940761.133300001</v>
      </c>
      <c r="I357" s="118">
        <v>41914522.366899997</v>
      </c>
      <c r="J357" s="119">
        <f t="shared" si="64"/>
        <v>154413440.35080001</v>
      </c>
      <c r="K357" s="114"/>
      <c r="L357" s="168"/>
      <c r="M357" s="160"/>
      <c r="N357" s="120">
        <v>2</v>
      </c>
      <c r="O357" s="116" t="s">
        <v>784</v>
      </c>
      <c r="P357" s="118">
        <v>152844403.09560001</v>
      </c>
      <c r="Q357" s="118">
        <v>0</v>
      </c>
      <c r="R357" s="118">
        <v>15627433.229599999</v>
      </c>
      <c r="S357" s="118">
        <v>20005159.384799998</v>
      </c>
      <c r="T357" s="118">
        <v>46696104.593999997</v>
      </c>
      <c r="U357" s="119">
        <f t="shared" si="65"/>
        <v>235173100.30400002</v>
      </c>
    </row>
    <row r="358" spans="1:21" ht="24.95" customHeight="1" x14ac:dyDescent="0.2">
      <c r="A358" s="163"/>
      <c r="B358" s="160"/>
      <c r="C358" s="116">
        <v>22</v>
      </c>
      <c r="D358" s="116" t="s">
        <v>410</v>
      </c>
      <c r="E358" s="118">
        <v>83681907.8398</v>
      </c>
      <c r="F358" s="118">
        <v>0</v>
      </c>
      <c r="G358" s="118">
        <v>8555978.5036999993</v>
      </c>
      <c r="H358" s="118">
        <v>10952772.0352</v>
      </c>
      <c r="I358" s="118">
        <v>38949690.186999999</v>
      </c>
      <c r="J358" s="119">
        <f t="shared" si="64"/>
        <v>142140348.56569999</v>
      </c>
      <c r="K358" s="114"/>
      <c r="L358" s="168"/>
      <c r="M358" s="160"/>
      <c r="N358" s="120">
        <v>3</v>
      </c>
      <c r="O358" s="116" t="s">
        <v>785</v>
      </c>
      <c r="P358" s="118">
        <v>104975989.75319999</v>
      </c>
      <c r="Q358" s="118">
        <v>0</v>
      </c>
      <c r="R358" s="118">
        <v>10733172.019099999</v>
      </c>
      <c r="S358" s="118">
        <v>13739864.6209</v>
      </c>
      <c r="T358" s="118">
        <v>39971420.516599998</v>
      </c>
      <c r="U358" s="119">
        <f t="shared" si="65"/>
        <v>169420446.90979999</v>
      </c>
    </row>
    <row r="359" spans="1:21" ht="24.95" customHeight="1" x14ac:dyDescent="0.2">
      <c r="A359" s="163"/>
      <c r="B359" s="160"/>
      <c r="C359" s="116">
        <v>23</v>
      </c>
      <c r="D359" s="116" t="s">
        <v>411</v>
      </c>
      <c r="E359" s="118">
        <v>102695985.27339999</v>
      </c>
      <c r="F359" s="118">
        <v>0</v>
      </c>
      <c r="G359" s="118">
        <v>10500055.090700001</v>
      </c>
      <c r="H359" s="118">
        <v>13441444.449200001</v>
      </c>
      <c r="I359" s="118">
        <v>44665635.703500003</v>
      </c>
      <c r="J359" s="119">
        <f t="shared" si="64"/>
        <v>171303120.51679999</v>
      </c>
      <c r="K359" s="114"/>
      <c r="L359" s="168"/>
      <c r="M359" s="160"/>
      <c r="N359" s="120">
        <v>4</v>
      </c>
      <c r="O359" s="116" t="s">
        <v>786</v>
      </c>
      <c r="P359" s="118">
        <v>125341959.5553</v>
      </c>
      <c r="Q359" s="118">
        <v>0</v>
      </c>
      <c r="R359" s="118">
        <v>12815471.578600001</v>
      </c>
      <c r="S359" s="118">
        <v>16405480.5261</v>
      </c>
      <c r="T359" s="118">
        <v>35807587.878600001</v>
      </c>
      <c r="U359" s="119">
        <f t="shared" si="65"/>
        <v>190370499.5386</v>
      </c>
    </row>
    <row r="360" spans="1:21" ht="24.95" customHeight="1" x14ac:dyDescent="0.2">
      <c r="A360" s="163"/>
      <c r="B360" s="160"/>
      <c r="C360" s="116">
        <v>24</v>
      </c>
      <c r="D360" s="116" t="s">
        <v>412</v>
      </c>
      <c r="E360" s="118">
        <v>75944549.560599998</v>
      </c>
      <c r="F360" s="118">
        <v>0</v>
      </c>
      <c r="G360" s="118">
        <v>7764879.5334999999</v>
      </c>
      <c r="H360" s="118">
        <v>9940061.8379999995</v>
      </c>
      <c r="I360" s="118">
        <v>34401648.946999997</v>
      </c>
      <c r="J360" s="119">
        <f t="shared" si="64"/>
        <v>128051139.87909999</v>
      </c>
      <c r="K360" s="114"/>
      <c r="L360" s="168"/>
      <c r="M360" s="160"/>
      <c r="N360" s="120">
        <v>5</v>
      </c>
      <c r="O360" s="116" t="s">
        <v>787</v>
      </c>
      <c r="P360" s="118">
        <v>135412617.81600001</v>
      </c>
      <c r="Q360" s="118">
        <v>0</v>
      </c>
      <c r="R360" s="118">
        <v>13845136.6259</v>
      </c>
      <c r="S360" s="118">
        <v>17723586.5185</v>
      </c>
      <c r="T360" s="118">
        <v>49914829.008000001</v>
      </c>
      <c r="U360" s="119">
        <f t="shared" si="65"/>
        <v>216896169.9684</v>
      </c>
    </row>
    <row r="361" spans="1:21" ht="24.95" customHeight="1" x14ac:dyDescent="0.2">
      <c r="A361" s="163"/>
      <c r="B361" s="160"/>
      <c r="C361" s="116">
        <v>25</v>
      </c>
      <c r="D361" s="116" t="s">
        <v>413</v>
      </c>
      <c r="E361" s="118">
        <v>95319478.501399994</v>
      </c>
      <c r="F361" s="118">
        <v>0</v>
      </c>
      <c r="G361" s="118">
        <v>9745851.0458000004</v>
      </c>
      <c r="H361" s="118">
        <v>12475964.584100001</v>
      </c>
      <c r="I361" s="118">
        <v>39167633.078100003</v>
      </c>
      <c r="J361" s="119">
        <f t="shared" si="64"/>
        <v>156708927.2094</v>
      </c>
      <c r="K361" s="114"/>
      <c r="L361" s="168"/>
      <c r="M361" s="160"/>
      <c r="N361" s="120">
        <v>6</v>
      </c>
      <c r="O361" s="116" t="s">
        <v>788</v>
      </c>
      <c r="P361" s="118">
        <v>93807154.786799997</v>
      </c>
      <c r="Q361" s="118">
        <v>0</v>
      </c>
      <c r="R361" s="118">
        <v>9591224.9201999996</v>
      </c>
      <c r="S361" s="118">
        <v>12278022.910499999</v>
      </c>
      <c r="T361" s="118">
        <v>35472629.876400001</v>
      </c>
      <c r="U361" s="119">
        <f t="shared" si="65"/>
        <v>151149032.4939</v>
      </c>
    </row>
    <row r="362" spans="1:21" ht="24.95" customHeight="1" x14ac:dyDescent="0.2">
      <c r="A362" s="163"/>
      <c r="B362" s="160"/>
      <c r="C362" s="116">
        <v>26</v>
      </c>
      <c r="D362" s="116" t="s">
        <v>414</v>
      </c>
      <c r="E362" s="118">
        <v>86692582.595799997</v>
      </c>
      <c r="F362" s="118">
        <v>0</v>
      </c>
      <c r="G362" s="118">
        <v>8863802.1319999993</v>
      </c>
      <c r="H362" s="118">
        <v>11346826.5582</v>
      </c>
      <c r="I362" s="118">
        <v>39249238.086499996</v>
      </c>
      <c r="J362" s="119">
        <f t="shared" si="64"/>
        <v>146152449.3725</v>
      </c>
      <c r="K362" s="114"/>
      <c r="L362" s="168"/>
      <c r="M362" s="160"/>
      <c r="N362" s="120">
        <v>7</v>
      </c>
      <c r="O362" s="116" t="s">
        <v>789</v>
      </c>
      <c r="P362" s="118">
        <v>90226357.923899993</v>
      </c>
      <c r="Q362" s="118">
        <v>0</v>
      </c>
      <c r="R362" s="118">
        <v>9225109.6897</v>
      </c>
      <c r="S362" s="118">
        <v>11809347.509099999</v>
      </c>
      <c r="T362" s="118">
        <v>40486754.346600004</v>
      </c>
      <c r="U362" s="119">
        <f t="shared" si="65"/>
        <v>151747569.4693</v>
      </c>
    </row>
    <row r="363" spans="1:21" ht="24.95" customHeight="1" x14ac:dyDescent="0.2">
      <c r="A363" s="163"/>
      <c r="B363" s="161"/>
      <c r="C363" s="116">
        <v>27</v>
      </c>
      <c r="D363" s="116" t="s">
        <v>415</v>
      </c>
      <c r="E363" s="118">
        <v>80331483.850700006</v>
      </c>
      <c r="F363" s="118">
        <v>0</v>
      </c>
      <c r="G363" s="118">
        <v>8213417.5323999999</v>
      </c>
      <c r="H363" s="118">
        <v>10514249.1678</v>
      </c>
      <c r="I363" s="118">
        <v>36013976.974799998</v>
      </c>
      <c r="J363" s="119">
        <f t="shared" si="64"/>
        <v>135073127.5257</v>
      </c>
      <c r="K363" s="114"/>
      <c r="L363" s="168"/>
      <c r="M363" s="160"/>
      <c r="N363" s="120">
        <v>8</v>
      </c>
      <c r="O363" s="116" t="s">
        <v>790</v>
      </c>
      <c r="P363" s="118">
        <v>140043646.7552</v>
      </c>
      <c r="Q363" s="118">
        <v>0</v>
      </c>
      <c r="R363" s="118">
        <v>14318631.8542</v>
      </c>
      <c r="S363" s="118">
        <v>18329722.3675</v>
      </c>
      <c r="T363" s="118">
        <v>45519572.475199997</v>
      </c>
      <c r="U363" s="119">
        <f t="shared" si="65"/>
        <v>218211573.45210001</v>
      </c>
    </row>
    <row r="364" spans="1:21" ht="24.95" customHeight="1" x14ac:dyDescent="0.2">
      <c r="A364" s="116"/>
      <c r="B364" s="164" t="s">
        <v>874</v>
      </c>
      <c r="C364" s="165"/>
      <c r="D364" s="166"/>
      <c r="E364" s="121">
        <f>SUM(E337:E363)</f>
        <v>2511882444.8496995</v>
      </c>
      <c r="F364" s="121">
        <f t="shared" ref="F364:I364" si="72">SUM(F337:F363)</f>
        <v>0</v>
      </c>
      <c r="G364" s="121">
        <f t="shared" ref="G364" si="73">SUM(G337:G363)</f>
        <v>256825074.33999994</v>
      </c>
      <c r="H364" s="121">
        <f t="shared" si="72"/>
        <v>328769700.73789996</v>
      </c>
      <c r="I364" s="121">
        <f t="shared" si="72"/>
        <v>1130838127.2666004</v>
      </c>
      <c r="J364" s="127">
        <f t="shared" si="64"/>
        <v>4228315347.1941996</v>
      </c>
      <c r="K364" s="114"/>
      <c r="L364" s="168"/>
      <c r="M364" s="160"/>
      <c r="N364" s="120">
        <v>9</v>
      </c>
      <c r="O364" s="116" t="s">
        <v>791</v>
      </c>
      <c r="P364" s="118">
        <v>99688568.006600007</v>
      </c>
      <c r="Q364" s="118">
        <v>0</v>
      </c>
      <c r="R364" s="118">
        <v>10192564.521299999</v>
      </c>
      <c r="S364" s="118">
        <v>13047816.2853</v>
      </c>
      <c r="T364" s="118">
        <v>36144612.968000002</v>
      </c>
      <c r="U364" s="119">
        <f t="shared" si="65"/>
        <v>159073561.78120002</v>
      </c>
    </row>
    <row r="365" spans="1:21" ht="24.95" customHeight="1" x14ac:dyDescent="0.2">
      <c r="A365" s="163">
        <v>18</v>
      </c>
      <c r="B365" s="159" t="s">
        <v>59</v>
      </c>
      <c r="C365" s="116">
        <v>1</v>
      </c>
      <c r="D365" s="116" t="s">
        <v>416</v>
      </c>
      <c r="E365" s="118">
        <v>150403697.46180001</v>
      </c>
      <c r="F365" s="118">
        <v>0</v>
      </c>
      <c r="G365" s="118">
        <v>15377885.561799999</v>
      </c>
      <c r="H365" s="118">
        <v>19685705.716800001</v>
      </c>
      <c r="I365" s="118">
        <v>52618014.233099997</v>
      </c>
      <c r="J365" s="119">
        <f t="shared" si="64"/>
        <v>238085302.97350001</v>
      </c>
      <c r="K365" s="114"/>
      <c r="L365" s="168"/>
      <c r="M365" s="160"/>
      <c r="N365" s="120">
        <v>10</v>
      </c>
      <c r="O365" s="116" t="s">
        <v>792</v>
      </c>
      <c r="P365" s="118">
        <v>92042227.077600002</v>
      </c>
      <c r="Q365" s="118">
        <v>0</v>
      </c>
      <c r="R365" s="118">
        <v>9410771.5351999998</v>
      </c>
      <c r="S365" s="118">
        <v>12047018.9652</v>
      </c>
      <c r="T365" s="118">
        <v>36599282.281900004</v>
      </c>
      <c r="U365" s="119">
        <f t="shared" si="65"/>
        <v>150099299.8599</v>
      </c>
    </row>
    <row r="366" spans="1:21" ht="24.95" customHeight="1" x14ac:dyDescent="0.2">
      <c r="A366" s="163"/>
      <c r="B366" s="160"/>
      <c r="C366" s="116">
        <v>2</v>
      </c>
      <c r="D366" s="116" t="s">
        <v>417</v>
      </c>
      <c r="E366" s="118">
        <v>152934441.1354</v>
      </c>
      <c r="F366" s="118">
        <v>0</v>
      </c>
      <c r="G366" s="118">
        <v>15636639.084899999</v>
      </c>
      <c r="H366" s="118">
        <v>20016944.084199999</v>
      </c>
      <c r="I366" s="118">
        <v>63033167.976300001</v>
      </c>
      <c r="J366" s="119">
        <f t="shared" si="64"/>
        <v>251621192.28079998</v>
      </c>
      <c r="K366" s="114"/>
      <c r="L366" s="168"/>
      <c r="M366" s="160"/>
      <c r="N366" s="120">
        <v>11</v>
      </c>
      <c r="O366" s="116" t="s">
        <v>793</v>
      </c>
      <c r="P366" s="118">
        <v>137356274.43529999</v>
      </c>
      <c r="Q366" s="118">
        <v>0</v>
      </c>
      <c r="R366" s="118">
        <v>14043863.9815</v>
      </c>
      <c r="S366" s="118">
        <v>17977983.537099998</v>
      </c>
      <c r="T366" s="118">
        <v>48089321.376999997</v>
      </c>
      <c r="U366" s="119">
        <f t="shared" si="65"/>
        <v>217467443.33089998</v>
      </c>
    </row>
    <row r="367" spans="1:21" ht="24.95" customHeight="1" x14ac:dyDescent="0.2">
      <c r="A367" s="163"/>
      <c r="B367" s="160"/>
      <c r="C367" s="116">
        <v>3</v>
      </c>
      <c r="D367" s="116" t="s">
        <v>418</v>
      </c>
      <c r="E367" s="118">
        <v>126565463.06820001</v>
      </c>
      <c r="F367" s="118">
        <v>0</v>
      </c>
      <c r="G367" s="118">
        <v>12940567.5524</v>
      </c>
      <c r="H367" s="118">
        <v>16565619.7415</v>
      </c>
      <c r="I367" s="118">
        <v>55679460.272</v>
      </c>
      <c r="J367" s="119">
        <f t="shared" si="64"/>
        <v>211751110.63410002</v>
      </c>
      <c r="K367" s="114"/>
      <c r="L367" s="168"/>
      <c r="M367" s="160"/>
      <c r="N367" s="120">
        <v>12</v>
      </c>
      <c r="O367" s="116" t="s">
        <v>794</v>
      </c>
      <c r="P367" s="118">
        <v>108721931.9084</v>
      </c>
      <c r="Q367" s="118">
        <v>0</v>
      </c>
      <c r="R367" s="118">
        <v>11116172.375800001</v>
      </c>
      <c r="S367" s="118">
        <v>14230155.1932</v>
      </c>
      <c r="T367" s="118">
        <v>40082683.732799999</v>
      </c>
      <c r="U367" s="119">
        <f t="shared" si="65"/>
        <v>174150943.21020001</v>
      </c>
    </row>
    <row r="368" spans="1:21" ht="24.95" customHeight="1" x14ac:dyDescent="0.2">
      <c r="A368" s="163"/>
      <c r="B368" s="160"/>
      <c r="C368" s="116">
        <v>4</v>
      </c>
      <c r="D368" s="116" t="s">
        <v>419</v>
      </c>
      <c r="E368" s="118">
        <v>97453595.908299997</v>
      </c>
      <c r="F368" s="118">
        <v>0</v>
      </c>
      <c r="G368" s="118">
        <v>9964051.8867000006</v>
      </c>
      <c r="H368" s="118">
        <v>12755290.212099999</v>
      </c>
      <c r="I368" s="118">
        <v>39901383.559299998</v>
      </c>
      <c r="J368" s="119">
        <f t="shared" si="64"/>
        <v>160074321.56639999</v>
      </c>
      <c r="K368" s="114"/>
      <c r="L368" s="168"/>
      <c r="M368" s="160"/>
      <c r="N368" s="120">
        <v>13</v>
      </c>
      <c r="O368" s="116" t="s">
        <v>795</v>
      </c>
      <c r="P368" s="118">
        <v>93445049.956100002</v>
      </c>
      <c r="Q368" s="118">
        <v>0</v>
      </c>
      <c r="R368" s="118">
        <v>9554201.8500999995</v>
      </c>
      <c r="S368" s="118">
        <v>12230628.5362</v>
      </c>
      <c r="T368" s="118">
        <v>38008496.522500001</v>
      </c>
      <c r="U368" s="119">
        <f t="shared" si="65"/>
        <v>153238376.86489999</v>
      </c>
    </row>
    <row r="369" spans="1:21" ht="24.95" customHeight="1" x14ac:dyDescent="0.2">
      <c r="A369" s="163"/>
      <c r="B369" s="160"/>
      <c r="C369" s="116">
        <v>5</v>
      </c>
      <c r="D369" s="116" t="s">
        <v>420</v>
      </c>
      <c r="E369" s="118">
        <v>160209312.27059999</v>
      </c>
      <c r="F369" s="118">
        <v>0</v>
      </c>
      <c r="G369" s="118">
        <v>16380451.489</v>
      </c>
      <c r="H369" s="118">
        <v>20969121.289299998</v>
      </c>
      <c r="I369" s="118">
        <v>68603428.7808</v>
      </c>
      <c r="J369" s="119">
        <f t="shared" si="64"/>
        <v>266162313.82969999</v>
      </c>
      <c r="K369" s="114"/>
      <c r="L369" s="168"/>
      <c r="M369" s="160"/>
      <c r="N369" s="120">
        <v>14</v>
      </c>
      <c r="O369" s="116" t="s">
        <v>796</v>
      </c>
      <c r="P369" s="118">
        <v>133846762.74779999</v>
      </c>
      <c r="Q369" s="118">
        <v>0</v>
      </c>
      <c r="R369" s="118">
        <v>13685037.2371</v>
      </c>
      <c r="S369" s="118">
        <v>17518638.3517</v>
      </c>
      <c r="T369" s="118">
        <v>49626964.644900002</v>
      </c>
      <c r="U369" s="119">
        <f t="shared" si="65"/>
        <v>214677402.9815</v>
      </c>
    </row>
    <row r="370" spans="1:21" ht="24.95" customHeight="1" x14ac:dyDescent="0.2">
      <c r="A370" s="163"/>
      <c r="B370" s="160"/>
      <c r="C370" s="116">
        <v>6</v>
      </c>
      <c r="D370" s="116" t="s">
        <v>421</v>
      </c>
      <c r="E370" s="118">
        <v>107325787.54170001</v>
      </c>
      <c r="F370" s="118">
        <v>0</v>
      </c>
      <c r="G370" s="118">
        <v>10973424.8991</v>
      </c>
      <c r="H370" s="118">
        <v>14047419.7445</v>
      </c>
      <c r="I370" s="118">
        <v>47366084.859700002</v>
      </c>
      <c r="J370" s="119">
        <f t="shared" si="64"/>
        <v>179712717.04500002</v>
      </c>
      <c r="K370" s="114"/>
      <c r="L370" s="168"/>
      <c r="M370" s="160"/>
      <c r="N370" s="120">
        <v>15</v>
      </c>
      <c r="O370" s="116" t="s">
        <v>797</v>
      </c>
      <c r="P370" s="118">
        <v>88728798.490999997</v>
      </c>
      <c r="Q370" s="118">
        <v>0</v>
      </c>
      <c r="R370" s="118">
        <v>9071993.1241999995</v>
      </c>
      <c r="S370" s="118">
        <v>11613338.270099999</v>
      </c>
      <c r="T370" s="118">
        <v>35953991.577399999</v>
      </c>
      <c r="U370" s="119">
        <f t="shared" si="65"/>
        <v>145368121.46270001</v>
      </c>
    </row>
    <row r="371" spans="1:21" ht="24.95" customHeight="1" x14ac:dyDescent="0.2">
      <c r="A371" s="163"/>
      <c r="B371" s="160"/>
      <c r="C371" s="116">
        <v>7</v>
      </c>
      <c r="D371" s="116" t="s">
        <v>422</v>
      </c>
      <c r="E371" s="118">
        <v>93587875.639899999</v>
      </c>
      <c r="F371" s="118">
        <v>0</v>
      </c>
      <c r="G371" s="118">
        <v>9568804.9287</v>
      </c>
      <c r="H371" s="118">
        <v>12249322.387599999</v>
      </c>
      <c r="I371" s="118">
        <v>43901556.813900001</v>
      </c>
      <c r="J371" s="119">
        <f t="shared" si="64"/>
        <v>159307559.7701</v>
      </c>
      <c r="K371" s="114"/>
      <c r="L371" s="169"/>
      <c r="M371" s="161"/>
      <c r="N371" s="120">
        <v>16</v>
      </c>
      <c r="O371" s="116" t="s">
        <v>798</v>
      </c>
      <c r="P371" s="118">
        <v>96252972.046000004</v>
      </c>
      <c r="Q371" s="118">
        <v>0</v>
      </c>
      <c r="R371" s="118">
        <v>9841295.2214000002</v>
      </c>
      <c r="S371" s="118">
        <v>12598145.617699999</v>
      </c>
      <c r="T371" s="118">
        <v>39364955.102399997</v>
      </c>
      <c r="U371" s="119">
        <f t="shared" si="65"/>
        <v>158057367.98749998</v>
      </c>
    </row>
    <row r="372" spans="1:21" ht="24.95" customHeight="1" x14ac:dyDescent="0.2">
      <c r="A372" s="163"/>
      <c r="B372" s="160"/>
      <c r="C372" s="116">
        <v>8</v>
      </c>
      <c r="D372" s="116" t="s">
        <v>423</v>
      </c>
      <c r="E372" s="118">
        <v>124699708.09</v>
      </c>
      <c r="F372" s="118">
        <v>0</v>
      </c>
      <c r="G372" s="118">
        <v>12749805.1774</v>
      </c>
      <c r="H372" s="118">
        <v>16321418.940199999</v>
      </c>
      <c r="I372" s="118">
        <v>54988154.408600003</v>
      </c>
      <c r="J372" s="119">
        <f t="shared" si="64"/>
        <v>208759086.6162</v>
      </c>
      <c r="K372" s="114"/>
      <c r="L372" s="115"/>
      <c r="M372" s="164" t="s">
        <v>891</v>
      </c>
      <c r="N372" s="165"/>
      <c r="O372" s="166"/>
      <c r="P372" s="121">
        <f>SUM(P356:P371)</f>
        <v>1782053144.5604999</v>
      </c>
      <c r="Q372" s="121">
        <f t="shared" ref="Q372:T372" si="74">SUM(Q356:Q371)</f>
        <v>0</v>
      </c>
      <c r="R372" s="121">
        <f t="shared" ref="R372" si="75">SUM(R356:R371)</f>
        <v>182204359.23210001</v>
      </c>
      <c r="S372" s="121">
        <f t="shared" si="74"/>
        <v>233245421.27269998</v>
      </c>
      <c r="T372" s="121">
        <f t="shared" si="74"/>
        <v>653469503.69369984</v>
      </c>
      <c r="U372" s="127">
        <f t="shared" si="65"/>
        <v>2850972428.7589998</v>
      </c>
    </row>
    <row r="373" spans="1:21" ht="24.95" customHeight="1" x14ac:dyDescent="0.2">
      <c r="A373" s="163"/>
      <c r="B373" s="160"/>
      <c r="C373" s="116">
        <v>9</v>
      </c>
      <c r="D373" s="116" t="s">
        <v>424</v>
      </c>
      <c r="E373" s="118">
        <v>137556749.57080001</v>
      </c>
      <c r="F373" s="118">
        <v>0</v>
      </c>
      <c r="G373" s="118">
        <v>14064361.374500001</v>
      </c>
      <c r="H373" s="118">
        <v>18004222.882199999</v>
      </c>
      <c r="I373" s="118">
        <v>51891028.646899998</v>
      </c>
      <c r="J373" s="119">
        <f t="shared" si="64"/>
        <v>221516362.47440001</v>
      </c>
      <c r="K373" s="114"/>
      <c r="L373" s="167">
        <v>35</v>
      </c>
      <c r="M373" s="159" t="s">
        <v>76</v>
      </c>
      <c r="N373" s="120">
        <v>1</v>
      </c>
      <c r="O373" s="116" t="s">
        <v>799</v>
      </c>
      <c r="P373" s="118">
        <v>99471722.832100004</v>
      </c>
      <c r="Q373" s="118">
        <v>0</v>
      </c>
      <c r="R373" s="118">
        <v>10170393.389</v>
      </c>
      <c r="S373" s="118">
        <v>13019434.334799999</v>
      </c>
      <c r="T373" s="118">
        <v>40572719.734399997</v>
      </c>
      <c r="U373" s="119">
        <f t="shared" si="65"/>
        <v>163234270.29030001</v>
      </c>
    </row>
    <row r="374" spans="1:21" ht="24.95" customHeight="1" x14ac:dyDescent="0.2">
      <c r="A374" s="163"/>
      <c r="B374" s="160"/>
      <c r="C374" s="116">
        <v>10</v>
      </c>
      <c r="D374" s="116" t="s">
        <v>425</v>
      </c>
      <c r="E374" s="118">
        <v>129949984.1312</v>
      </c>
      <c r="F374" s="118">
        <v>0</v>
      </c>
      <c r="G374" s="118">
        <v>13286614.747199999</v>
      </c>
      <c r="H374" s="118">
        <v>17008605.4311</v>
      </c>
      <c r="I374" s="118">
        <v>62084464.817900002</v>
      </c>
      <c r="J374" s="119">
        <f t="shared" si="64"/>
        <v>222329669.12740001</v>
      </c>
      <c r="K374" s="114"/>
      <c r="L374" s="168"/>
      <c r="M374" s="160"/>
      <c r="N374" s="120">
        <v>2</v>
      </c>
      <c r="O374" s="116" t="s">
        <v>800</v>
      </c>
      <c r="P374" s="118">
        <v>110075309.34460001</v>
      </c>
      <c r="Q374" s="118">
        <v>0</v>
      </c>
      <c r="R374" s="118">
        <v>11254547.1877</v>
      </c>
      <c r="S374" s="118">
        <v>14407293.058700001</v>
      </c>
      <c r="T374" s="118">
        <v>37817382.350000001</v>
      </c>
      <c r="U374" s="119">
        <f t="shared" si="65"/>
        <v>173554531.94100001</v>
      </c>
    </row>
    <row r="375" spans="1:21" ht="24.95" customHeight="1" x14ac:dyDescent="0.2">
      <c r="A375" s="163"/>
      <c r="B375" s="160"/>
      <c r="C375" s="116">
        <v>11</v>
      </c>
      <c r="D375" s="116" t="s">
        <v>426</v>
      </c>
      <c r="E375" s="118">
        <v>138741935.86669999</v>
      </c>
      <c r="F375" s="118">
        <v>0</v>
      </c>
      <c r="G375" s="118">
        <v>14185539.6402</v>
      </c>
      <c r="H375" s="118">
        <v>18159346.9186</v>
      </c>
      <c r="I375" s="118">
        <v>66101444.390299998</v>
      </c>
      <c r="J375" s="119">
        <f t="shared" si="64"/>
        <v>237188266.81579998</v>
      </c>
      <c r="K375" s="114"/>
      <c r="L375" s="168"/>
      <c r="M375" s="160"/>
      <c r="N375" s="120">
        <v>3</v>
      </c>
      <c r="O375" s="116" t="s">
        <v>801</v>
      </c>
      <c r="P375" s="118">
        <v>92164945.107299998</v>
      </c>
      <c r="Q375" s="118">
        <v>0</v>
      </c>
      <c r="R375" s="118">
        <v>9423318.7255000006</v>
      </c>
      <c r="S375" s="118">
        <v>12063081.0107</v>
      </c>
      <c r="T375" s="118">
        <v>35920155.780000001</v>
      </c>
      <c r="U375" s="119">
        <f t="shared" si="65"/>
        <v>149571500.62349999</v>
      </c>
    </row>
    <row r="376" spans="1:21" ht="24.95" customHeight="1" x14ac:dyDescent="0.2">
      <c r="A376" s="163"/>
      <c r="B376" s="160"/>
      <c r="C376" s="116">
        <v>12</v>
      </c>
      <c r="D376" s="116" t="s">
        <v>427</v>
      </c>
      <c r="E376" s="118">
        <v>119897182.6795</v>
      </c>
      <c r="F376" s="118">
        <v>0</v>
      </c>
      <c r="G376" s="118">
        <v>12258775.4526</v>
      </c>
      <c r="H376" s="118">
        <v>15692836.6412</v>
      </c>
      <c r="I376" s="118">
        <v>51591660.494099997</v>
      </c>
      <c r="J376" s="119">
        <f t="shared" si="64"/>
        <v>199440455.2674</v>
      </c>
      <c r="K376" s="114"/>
      <c r="L376" s="168"/>
      <c r="M376" s="160"/>
      <c r="N376" s="120">
        <v>4</v>
      </c>
      <c r="O376" s="116" t="s">
        <v>802</v>
      </c>
      <c r="P376" s="118">
        <v>103191136.8847</v>
      </c>
      <c r="Q376" s="118">
        <v>0</v>
      </c>
      <c r="R376" s="118">
        <v>10550681.4047</v>
      </c>
      <c r="S376" s="118">
        <v>13506252.7556</v>
      </c>
      <c r="T376" s="118">
        <v>40313255.352200001</v>
      </c>
      <c r="U376" s="119">
        <f t="shared" si="65"/>
        <v>167561326.39719999</v>
      </c>
    </row>
    <row r="377" spans="1:21" ht="24.95" customHeight="1" x14ac:dyDescent="0.2">
      <c r="A377" s="163"/>
      <c r="B377" s="160"/>
      <c r="C377" s="116">
        <v>13</v>
      </c>
      <c r="D377" s="116" t="s">
        <v>428</v>
      </c>
      <c r="E377" s="118">
        <v>103875046.1463</v>
      </c>
      <c r="F377" s="118">
        <v>0</v>
      </c>
      <c r="G377" s="118">
        <v>10620607.068299999</v>
      </c>
      <c r="H377" s="118">
        <v>13595766.754799999</v>
      </c>
      <c r="I377" s="118">
        <v>49941226.162900001</v>
      </c>
      <c r="J377" s="119">
        <f t="shared" si="64"/>
        <v>178032646.13229999</v>
      </c>
      <c r="K377" s="114"/>
      <c r="L377" s="168"/>
      <c r="M377" s="160"/>
      <c r="N377" s="120">
        <v>5</v>
      </c>
      <c r="O377" s="116" t="s">
        <v>803</v>
      </c>
      <c r="P377" s="118">
        <v>144733463.64719999</v>
      </c>
      <c r="Q377" s="118">
        <v>0</v>
      </c>
      <c r="R377" s="118">
        <v>14798137.8018</v>
      </c>
      <c r="S377" s="118">
        <v>18943552.7238</v>
      </c>
      <c r="T377" s="118">
        <v>55040353.026100002</v>
      </c>
      <c r="U377" s="119">
        <f t="shared" si="65"/>
        <v>233515507.19890001</v>
      </c>
    </row>
    <row r="378" spans="1:21" ht="24.95" customHeight="1" x14ac:dyDescent="0.2">
      <c r="A378" s="163"/>
      <c r="B378" s="160"/>
      <c r="C378" s="116">
        <v>14</v>
      </c>
      <c r="D378" s="116" t="s">
        <v>429</v>
      </c>
      <c r="E378" s="118">
        <v>106957202.5433</v>
      </c>
      <c r="F378" s="118">
        <v>0</v>
      </c>
      <c r="G378" s="118">
        <v>10935739.270300001</v>
      </c>
      <c r="H378" s="118">
        <v>13999177.2083</v>
      </c>
      <c r="I378" s="118">
        <v>45216493.9027</v>
      </c>
      <c r="J378" s="119">
        <f t="shared" si="64"/>
        <v>177108612.92460001</v>
      </c>
      <c r="K378" s="114"/>
      <c r="L378" s="168"/>
      <c r="M378" s="160"/>
      <c r="N378" s="120">
        <v>6</v>
      </c>
      <c r="O378" s="116" t="s">
        <v>804</v>
      </c>
      <c r="P378" s="118">
        <v>119946659.9471</v>
      </c>
      <c r="Q378" s="118">
        <v>0</v>
      </c>
      <c r="R378" s="118">
        <v>12263834.2097</v>
      </c>
      <c r="S378" s="118">
        <v>15699312.5121</v>
      </c>
      <c r="T378" s="118">
        <v>42146671.838600002</v>
      </c>
      <c r="U378" s="119">
        <f t="shared" si="65"/>
        <v>190056478.50750002</v>
      </c>
    </row>
    <row r="379" spans="1:21" ht="24.95" customHeight="1" x14ac:dyDescent="0.2">
      <c r="A379" s="163"/>
      <c r="B379" s="160"/>
      <c r="C379" s="116">
        <v>15</v>
      </c>
      <c r="D379" s="116" t="s">
        <v>430</v>
      </c>
      <c r="E379" s="118">
        <v>123813432.40260001</v>
      </c>
      <c r="F379" s="118">
        <v>0</v>
      </c>
      <c r="G379" s="118">
        <v>12659188.7476</v>
      </c>
      <c r="H379" s="118">
        <v>16205418.0528</v>
      </c>
      <c r="I379" s="118">
        <v>55285635.220799997</v>
      </c>
      <c r="J379" s="119">
        <f t="shared" si="64"/>
        <v>207963674.42379999</v>
      </c>
      <c r="K379" s="114"/>
      <c r="L379" s="168"/>
      <c r="M379" s="160"/>
      <c r="N379" s="120">
        <v>7</v>
      </c>
      <c r="O379" s="116" t="s">
        <v>805</v>
      </c>
      <c r="P379" s="118">
        <v>110431312.6864</v>
      </c>
      <c r="Q379" s="118">
        <v>0</v>
      </c>
      <c r="R379" s="118">
        <v>11290946.4168</v>
      </c>
      <c r="S379" s="118">
        <v>14453888.834799999</v>
      </c>
      <c r="T379" s="118">
        <v>39701487.409900002</v>
      </c>
      <c r="U379" s="119">
        <f t="shared" si="65"/>
        <v>175877635.3479</v>
      </c>
    </row>
    <row r="380" spans="1:21" ht="24.95" customHeight="1" x14ac:dyDescent="0.2">
      <c r="A380" s="163"/>
      <c r="B380" s="160"/>
      <c r="C380" s="116">
        <v>16</v>
      </c>
      <c r="D380" s="116" t="s">
        <v>431</v>
      </c>
      <c r="E380" s="118">
        <v>96033852.570899993</v>
      </c>
      <c r="F380" s="118">
        <v>0</v>
      </c>
      <c r="G380" s="118">
        <v>9818891.5552999992</v>
      </c>
      <c r="H380" s="118">
        <v>12569465.9936</v>
      </c>
      <c r="I380" s="118">
        <v>42428981.8565</v>
      </c>
      <c r="J380" s="119">
        <f t="shared" si="64"/>
        <v>160851191.9763</v>
      </c>
      <c r="K380" s="114"/>
      <c r="L380" s="168"/>
      <c r="M380" s="160"/>
      <c r="N380" s="120">
        <v>8</v>
      </c>
      <c r="O380" s="116" t="s">
        <v>806</v>
      </c>
      <c r="P380" s="118">
        <v>95942159.779699996</v>
      </c>
      <c r="Q380" s="118">
        <v>0</v>
      </c>
      <c r="R380" s="118">
        <v>9809516.5114999991</v>
      </c>
      <c r="S380" s="118">
        <v>12557464.7108</v>
      </c>
      <c r="T380" s="118">
        <v>37312833.322800003</v>
      </c>
      <c r="U380" s="119">
        <f t="shared" si="65"/>
        <v>155621974.32480001</v>
      </c>
    </row>
    <row r="381" spans="1:21" ht="24.95" customHeight="1" x14ac:dyDescent="0.2">
      <c r="A381" s="163"/>
      <c r="B381" s="160"/>
      <c r="C381" s="116">
        <v>17</v>
      </c>
      <c r="D381" s="116" t="s">
        <v>432</v>
      </c>
      <c r="E381" s="118">
        <v>133623715.1001</v>
      </c>
      <c r="F381" s="118">
        <v>0</v>
      </c>
      <c r="G381" s="118">
        <v>13662231.9387</v>
      </c>
      <c r="H381" s="118">
        <v>17489444.585700002</v>
      </c>
      <c r="I381" s="118">
        <v>59699855.031900004</v>
      </c>
      <c r="J381" s="119">
        <f t="shared" si="64"/>
        <v>224475246.65640002</v>
      </c>
      <c r="K381" s="114"/>
      <c r="L381" s="168"/>
      <c r="M381" s="160"/>
      <c r="N381" s="120">
        <v>9</v>
      </c>
      <c r="O381" s="116" t="s">
        <v>807</v>
      </c>
      <c r="P381" s="118">
        <v>126532357.1714</v>
      </c>
      <c r="Q381" s="118">
        <v>0</v>
      </c>
      <c r="R381" s="118">
        <v>12937182.671</v>
      </c>
      <c r="S381" s="118">
        <v>16561286.6503</v>
      </c>
      <c r="T381" s="118">
        <v>48598500.403700002</v>
      </c>
      <c r="U381" s="119">
        <f t="shared" si="65"/>
        <v>204629326.89639997</v>
      </c>
    </row>
    <row r="382" spans="1:21" ht="24.95" customHeight="1" x14ac:dyDescent="0.2">
      <c r="A382" s="163"/>
      <c r="B382" s="160"/>
      <c r="C382" s="116">
        <v>18</v>
      </c>
      <c r="D382" s="116" t="s">
        <v>433</v>
      </c>
      <c r="E382" s="118">
        <v>89877197.373899996</v>
      </c>
      <c r="F382" s="118">
        <v>0</v>
      </c>
      <c r="G382" s="118">
        <v>9189410.0954</v>
      </c>
      <c r="H382" s="118">
        <v>11763647.357100001</v>
      </c>
      <c r="I382" s="118">
        <v>43082091.543099999</v>
      </c>
      <c r="J382" s="119">
        <f t="shared" si="64"/>
        <v>153912346.36949998</v>
      </c>
      <c r="K382" s="114"/>
      <c r="L382" s="168"/>
      <c r="M382" s="160"/>
      <c r="N382" s="120">
        <v>10</v>
      </c>
      <c r="O382" s="116" t="s">
        <v>808</v>
      </c>
      <c r="P382" s="118">
        <v>89237525.846399993</v>
      </c>
      <c r="Q382" s="118">
        <v>0</v>
      </c>
      <c r="R382" s="118">
        <v>9124007.4774999991</v>
      </c>
      <c r="S382" s="118">
        <v>11679923.4484</v>
      </c>
      <c r="T382" s="118">
        <v>37625772.352499999</v>
      </c>
      <c r="U382" s="119">
        <f t="shared" si="65"/>
        <v>147667229.1248</v>
      </c>
    </row>
    <row r="383" spans="1:21" ht="24.95" customHeight="1" x14ac:dyDescent="0.2">
      <c r="A383" s="163"/>
      <c r="B383" s="160"/>
      <c r="C383" s="116">
        <v>19</v>
      </c>
      <c r="D383" s="116" t="s">
        <v>434</v>
      </c>
      <c r="E383" s="118">
        <v>118592847.2991</v>
      </c>
      <c r="F383" s="118">
        <v>0</v>
      </c>
      <c r="G383" s="118">
        <v>12125414.9</v>
      </c>
      <c r="H383" s="118">
        <v>15522117.683499999</v>
      </c>
      <c r="I383" s="118">
        <v>55719364.042599998</v>
      </c>
      <c r="J383" s="119">
        <f t="shared" si="64"/>
        <v>201959743.92520002</v>
      </c>
      <c r="K383" s="114"/>
      <c r="L383" s="168"/>
      <c r="M383" s="160"/>
      <c r="N383" s="120">
        <v>11</v>
      </c>
      <c r="O383" s="116" t="s">
        <v>809</v>
      </c>
      <c r="P383" s="118">
        <v>85475361.606199995</v>
      </c>
      <c r="Q383" s="118">
        <v>0</v>
      </c>
      <c r="R383" s="118">
        <v>8739348.5088</v>
      </c>
      <c r="S383" s="118">
        <v>11187509.6358</v>
      </c>
      <c r="T383" s="118">
        <v>33546780.163699999</v>
      </c>
      <c r="U383" s="119">
        <f t="shared" si="65"/>
        <v>138948999.9145</v>
      </c>
    </row>
    <row r="384" spans="1:21" ht="24.95" customHeight="1" x14ac:dyDescent="0.2">
      <c r="A384" s="163"/>
      <c r="B384" s="160"/>
      <c r="C384" s="116">
        <v>20</v>
      </c>
      <c r="D384" s="116" t="s">
        <v>435</v>
      </c>
      <c r="E384" s="118">
        <v>99431452.968999997</v>
      </c>
      <c r="F384" s="118">
        <v>0</v>
      </c>
      <c r="G384" s="118">
        <v>10166276.034499999</v>
      </c>
      <c r="H384" s="118">
        <v>13014163.5822</v>
      </c>
      <c r="I384" s="118">
        <v>43358362.243100002</v>
      </c>
      <c r="J384" s="119">
        <f t="shared" si="64"/>
        <v>165970254.82880002</v>
      </c>
      <c r="K384" s="114"/>
      <c r="L384" s="168"/>
      <c r="M384" s="160"/>
      <c r="N384" s="120">
        <v>12</v>
      </c>
      <c r="O384" s="116" t="s">
        <v>810</v>
      </c>
      <c r="P384" s="118">
        <v>91642659.100299999</v>
      </c>
      <c r="Q384" s="118">
        <v>0</v>
      </c>
      <c r="R384" s="118">
        <v>9369918.0804999992</v>
      </c>
      <c r="S384" s="118">
        <v>11994721.197699999</v>
      </c>
      <c r="T384" s="118">
        <v>35902989.968800001</v>
      </c>
      <c r="U384" s="119">
        <f t="shared" si="65"/>
        <v>148910288.34729999</v>
      </c>
    </row>
    <row r="385" spans="1:21" ht="24.95" customHeight="1" x14ac:dyDescent="0.2">
      <c r="A385" s="163"/>
      <c r="B385" s="160"/>
      <c r="C385" s="116">
        <v>21</v>
      </c>
      <c r="D385" s="116" t="s">
        <v>436</v>
      </c>
      <c r="E385" s="118">
        <v>126738830.2307</v>
      </c>
      <c r="F385" s="118">
        <v>0</v>
      </c>
      <c r="G385" s="118">
        <v>12958293.316</v>
      </c>
      <c r="H385" s="118">
        <v>16588311.0383</v>
      </c>
      <c r="I385" s="118">
        <v>56294463.655100003</v>
      </c>
      <c r="J385" s="119">
        <f t="shared" si="64"/>
        <v>212579898.24010003</v>
      </c>
      <c r="K385" s="114"/>
      <c r="L385" s="168"/>
      <c r="M385" s="160"/>
      <c r="N385" s="120">
        <v>13</v>
      </c>
      <c r="O385" s="116" t="s">
        <v>811</v>
      </c>
      <c r="P385" s="118">
        <v>99672230.637500003</v>
      </c>
      <c r="Q385" s="118">
        <v>0</v>
      </c>
      <c r="R385" s="118">
        <v>10190894.122300001</v>
      </c>
      <c r="S385" s="118">
        <v>13045677.9559</v>
      </c>
      <c r="T385" s="118">
        <v>41547845.659699999</v>
      </c>
      <c r="U385" s="119">
        <f t="shared" si="65"/>
        <v>164456648.37540001</v>
      </c>
    </row>
    <row r="386" spans="1:21" ht="24.95" customHeight="1" x14ac:dyDescent="0.2">
      <c r="A386" s="163"/>
      <c r="B386" s="160"/>
      <c r="C386" s="116">
        <v>22</v>
      </c>
      <c r="D386" s="116" t="s">
        <v>437</v>
      </c>
      <c r="E386" s="118">
        <v>141795199.76350001</v>
      </c>
      <c r="F386" s="118">
        <v>0</v>
      </c>
      <c r="G386" s="118">
        <v>14497717.7555</v>
      </c>
      <c r="H386" s="118">
        <v>18558975.7546</v>
      </c>
      <c r="I386" s="118">
        <v>58370538.205899999</v>
      </c>
      <c r="J386" s="119">
        <f t="shared" si="64"/>
        <v>233222431.4795</v>
      </c>
      <c r="K386" s="114"/>
      <c r="L386" s="168"/>
      <c r="M386" s="160"/>
      <c r="N386" s="120">
        <v>14</v>
      </c>
      <c r="O386" s="116" t="s">
        <v>812</v>
      </c>
      <c r="P386" s="118">
        <v>109677951.2388</v>
      </c>
      <c r="Q386" s="118">
        <v>0</v>
      </c>
      <c r="R386" s="118">
        <v>11213919.679300001</v>
      </c>
      <c r="S386" s="118">
        <v>14355284.5318</v>
      </c>
      <c r="T386" s="118">
        <v>46512809.4036</v>
      </c>
      <c r="U386" s="119">
        <f t="shared" si="65"/>
        <v>181759964.85350001</v>
      </c>
    </row>
    <row r="387" spans="1:21" ht="24.95" customHeight="1" x14ac:dyDescent="0.2">
      <c r="A387" s="163"/>
      <c r="B387" s="161"/>
      <c r="C387" s="116">
        <v>23</v>
      </c>
      <c r="D387" s="116" t="s">
        <v>438</v>
      </c>
      <c r="E387" s="118">
        <v>144785149.71110001</v>
      </c>
      <c r="F387" s="118">
        <v>0</v>
      </c>
      <c r="G387" s="118">
        <v>14803422.395099999</v>
      </c>
      <c r="H387" s="118">
        <v>18950317.694800001</v>
      </c>
      <c r="I387" s="118">
        <v>66623428.848800004</v>
      </c>
      <c r="J387" s="119">
        <f t="shared" si="64"/>
        <v>245162318.6498</v>
      </c>
      <c r="K387" s="114"/>
      <c r="L387" s="168"/>
      <c r="M387" s="160"/>
      <c r="N387" s="120">
        <v>15</v>
      </c>
      <c r="O387" s="116" t="s">
        <v>813</v>
      </c>
      <c r="P387" s="118">
        <v>101725202.8196</v>
      </c>
      <c r="Q387" s="118">
        <v>0</v>
      </c>
      <c r="R387" s="118">
        <v>10400798.3455</v>
      </c>
      <c r="S387" s="118">
        <v>13314382.827500001</v>
      </c>
      <c r="T387" s="118">
        <v>34948624.788900003</v>
      </c>
      <c r="U387" s="119">
        <f t="shared" si="65"/>
        <v>160389008.78150001</v>
      </c>
    </row>
    <row r="388" spans="1:21" ht="24.95" customHeight="1" x14ac:dyDescent="0.2">
      <c r="A388" s="116"/>
      <c r="B388" s="164" t="s">
        <v>875</v>
      </c>
      <c r="C388" s="165"/>
      <c r="D388" s="166"/>
      <c r="E388" s="121">
        <f>SUM(E365:E387)</f>
        <v>2824849659.4746003</v>
      </c>
      <c r="F388" s="121">
        <f t="shared" ref="F388:I388" si="76">SUM(F365:F387)</f>
        <v>0</v>
      </c>
      <c r="G388" s="121">
        <f t="shared" ref="G388" si="77">SUM(G365:G387)</f>
        <v>288824114.87120003</v>
      </c>
      <c r="H388" s="121">
        <f t="shared" si="76"/>
        <v>369732659.69499993</v>
      </c>
      <c r="I388" s="121">
        <f t="shared" si="76"/>
        <v>1233780289.9663</v>
      </c>
      <c r="J388" s="127">
        <f t="shared" si="64"/>
        <v>4717186724.0071001</v>
      </c>
      <c r="K388" s="125"/>
      <c r="L388" s="168"/>
      <c r="M388" s="160"/>
      <c r="N388" s="120">
        <v>16</v>
      </c>
      <c r="O388" s="116" t="s">
        <v>814</v>
      </c>
      <c r="P388" s="118">
        <v>106015096.344</v>
      </c>
      <c r="Q388" s="118">
        <v>0</v>
      </c>
      <c r="R388" s="118">
        <v>10839414.5019</v>
      </c>
      <c r="S388" s="118">
        <v>13875868.900699999</v>
      </c>
      <c r="T388" s="118">
        <v>39317997.794799998</v>
      </c>
      <c r="U388" s="119">
        <f t="shared" si="65"/>
        <v>170048377.54140002</v>
      </c>
    </row>
    <row r="389" spans="1:21" ht="24.95" customHeight="1" x14ac:dyDescent="0.2">
      <c r="A389" s="163">
        <v>19</v>
      </c>
      <c r="B389" s="159" t="s">
        <v>60</v>
      </c>
      <c r="C389" s="116">
        <v>1</v>
      </c>
      <c r="D389" s="116" t="s">
        <v>439</v>
      </c>
      <c r="E389" s="118">
        <v>92911543.738700002</v>
      </c>
      <c r="F389" s="118">
        <v>0</v>
      </c>
      <c r="G389" s="118">
        <v>9499654.0052000005</v>
      </c>
      <c r="H389" s="118">
        <v>12160800.157099999</v>
      </c>
      <c r="I389" s="118">
        <v>45385064.452699997</v>
      </c>
      <c r="J389" s="119">
        <f t="shared" si="64"/>
        <v>159957062.35369998</v>
      </c>
      <c r="K389" s="114"/>
      <c r="L389" s="169"/>
      <c r="M389" s="161"/>
      <c r="N389" s="120">
        <v>17</v>
      </c>
      <c r="O389" s="116" t="s">
        <v>815</v>
      </c>
      <c r="P389" s="118">
        <v>105763167.3871</v>
      </c>
      <c r="Q389" s="118">
        <v>0</v>
      </c>
      <c r="R389" s="118">
        <v>10813656.261</v>
      </c>
      <c r="S389" s="118">
        <v>13842894.981899999</v>
      </c>
      <c r="T389" s="118">
        <v>37993713.876800001</v>
      </c>
      <c r="U389" s="119">
        <f t="shared" si="65"/>
        <v>168413432.5068</v>
      </c>
    </row>
    <row r="390" spans="1:21" ht="24.95" customHeight="1" x14ac:dyDescent="0.2">
      <c r="A390" s="163"/>
      <c r="B390" s="160"/>
      <c r="C390" s="116">
        <v>2</v>
      </c>
      <c r="D390" s="116" t="s">
        <v>440</v>
      </c>
      <c r="E390" s="118">
        <v>95165838.395400003</v>
      </c>
      <c r="F390" s="118">
        <v>0</v>
      </c>
      <c r="G390" s="118">
        <v>9730142.2566999998</v>
      </c>
      <c r="H390" s="118">
        <v>12455855.2785</v>
      </c>
      <c r="I390" s="118">
        <v>46824476.1413</v>
      </c>
      <c r="J390" s="119">
        <f t="shared" si="64"/>
        <v>164176312.07190001</v>
      </c>
      <c r="K390" s="114"/>
      <c r="L390" s="115"/>
      <c r="M390" s="164" t="s">
        <v>892</v>
      </c>
      <c r="N390" s="165"/>
      <c r="O390" s="166"/>
      <c r="P390" s="121">
        <f>SUM(P373:P389)</f>
        <v>1791698262.3804002</v>
      </c>
      <c r="Q390" s="121">
        <v>0</v>
      </c>
      <c r="R390" s="121">
        <f t="shared" ref="R390" si="78">SUM(R373:R389)</f>
        <v>183190515.29449999</v>
      </c>
      <c r="S390" s="121">
        <f t="shared" ref="S390:T390" si="79">SUM(S373:S389)</f>
        <v>234507830.07130003</v>
      </c>
      <c r="T390" s="121">
        <f t="shared" si="79"/>
        <v>684819893.22650003</v>
      </c>
      <c r="U390" s="127">
        <f t="shared" si="65"/>
        <v>2894216500.9727001</v>
      </c>
    </row>
    <row r="391" spans="1:21" ht="24.95" customHeight="1" x14ac:dyDescent="0.2">
      <c r="A391" s="163"/>
      <c r="B391" s="160"/>
      <c r="C391" s="116">
        <v>3</v>
      </c>
      <c r="D391" s="116" t="s">
        <v>441</v>
      </c>
      <c r="E391" s="118">
        <v>86772495.470200002</v>
      </c>
      <c r="F391" s="118">
        <v>0</v>
      </c>
      <c r="G391" s="118">
        <v>8871972.7491999995</v>
      </c>
      <c r="H391" s="118">
        <v>11357286.0173</v>
      </c>
      <c r="I391" s="118">
        <v>44370394.250200003</v>
      </c>
      <c r="J391" s="119">
        <f t="shared" si="64"/>
        <v>151372148.4869</v>
      </c>
      <c r="K391" s="114"/>
      <c r="L391" s="167">
        <v>36</v>
      </c>
      <c r="M391" s="159" t="s">
        <v>77</v>
      </c>
      <c r="N391" s="120">
        <v>1</v>
      </c>
      <c r="O391" s="116" t="s">
        <v>816</v>
      </c>
      <c r="P391" s="118">
        <v>99551741.212500006</v>
      </c>
      <c r="Q391" s="118">
        <v>0</v>
      </c>
      <c r="R391" s="118">
        <v>10178574.7936</v>
      </c>
      <c r="S391" s="118">
        <v>13029907.6032</v>
      </c>
      <c r="T391" s="118">
        <v>40580730.377099998</v>
      </c>
      <c r="U391" s="119">
        <f t="shared" si="65"/>
        <v>163340953.98640001</v>
      </c>
    </row>
    <row r="392" spans="1:21" ht="24.95" customHeight="1" x14ac:dyDescent="0.2">
      <c r="A392" s="163"/>
      <c r="B392" s="160"/>
      <c r="C392" s="116">
        <v>4</v>
      </c>
      <c r="D392" s="116" t="s">
        <v>442</v>
      </c>
      <c r="E392" s="118">
        <v>94136161.352300003</v>
      </c>
      <c r="F392" s="118">
        <v>0</v>
      </c>
      <c r="G392" s="118">
        <v>9624863.8892000001</v>
      </c>
      <c r="H392" s="118">
        <v>12321085.192399999</v>
      </c>
      <c r="I392" s="118">
        <v>46708180.017099999</v>
      </c>
      <c r="J392" s="119">
        <f t="shared" si="64"/>
        <v>162790290.45100001</v>
      </c>
      <c r="K392" s="114"/>
      <c r="L392" s="168"/>
      <c r="M392" s="160"/>
      <c r="N392" s="120">
        <v>2</v>
      </c>
      <c r="O392" s="116" t="s">
        <v>817</v>
      </c>
      <c r="P392" s="118">
        <v>96390966.813299999</v>
      </c>
      <c r="Q392" s="118">
        <v>0</v>
      </c>
      <c r="R392" s="118">
        <v>9855404.3674999997</v>
      </c>
      <c r="S392" s="118">
        <v>12616207.1709</v>
      </c>
      <c r="T392" s="118">
        <v>44591328.941100001</v>
      </c>
      <c r="U392" s="119">
        <f t="shared" si="65"/>
        <v>163453907.29280001</v>
      </c>
    </row>
    <row r="393" spans="1:21" ht="24.95" customHeight="1" x14ac:dyDescent="0.2">
      <c r="A393" s="163"/>
      <c r="B393" s="160"/>
      <c r="C393" s="116">
        <v>5</v>
      </c>
      <c r="D393" s="116" t="s">
        <v>443</v>
      </c>
      <c r="E393" s="118">
        <v>114096126.4413</v>
      </c>
      <c r="F393" s="118">
        <v>0</v>
      </c>
      <c r="G393" s="118">
        <v>11665651.8761</v>
      </c>
      <c r="H393" s="118">
        <v>14933560.8529</v>
      </c>
      <c r="I393" s="118">
        <v>54638605.054399997</v>
      </c>
      <c r="J393" s="119">
        <f t="shared" ref="J393:J413" si="80">E393+F393+G393+H393+I393</f>
        <v>195333944.2247</v>
      </c>
      <c r="K393" s="114"/>
      <c r="L393" s="168"/>
      <c r="M393" s="160"/>
      <c r="N393" s="120">
        <v>3</v>
      </c>
      <c r="O393" s="116" t="s">
        <v>818</v>
      </c>
      <c r="P393" s="118">
        <v>113757129.43260001</v>
      </c>
      <c r="Q393" s="118">
        <v>0</v>
      </c>
      <c r="R393" s="118">
        <v>11630991.443600001</v>
      </c>
      <c r="S393" s="118">
        <v>14889190.964</v>
      </c>
      <c r="T393" s="118">
        <v>46813717.317400001</v>
      </c>
      <c r="U393" s="119">
        <f t="shared" ref="U393:U413" si="81">P393+Q393+R393+S393+T393</f>
        <v>187091029.15760002</v>
      </c>
    </row>
    <row r="394" spans="1:21" ht="24.95" customHeight="1" x14ac:dyDescent="0.2">
      <c r="A394" s="163"/>
      <c r="B394" s="160"/>
      <c r="C394" s="116">
        <v>6</v>
      </c>
      <c r="D394" s="116" t="s">
        <v>444</v>
      </c>
      <c r="E394" s="118">
        <v>90900945.195800006</v>
      </c>
      <c r="F394" s="118">
        <v>0</v>
      </c>
      <c r="G394" s="118">
        <v>9294082.2352000009</v>
      </c>
      <c r="H394" s="118">
        <v>11897641.3925</v>
      </c>
      <c r="I394" s="118">
        <v>45093335.535300002</v>
      </c>
      <c r="J394" s="119">
        <f t="shared" si="80"/>
        <v>157186004.35879999</v>
      </c>
      <c r="K394" s="114"/>
      <c r="L394" s="168"/>
      <c r="M394" s="160"/>
      <c r="N394" s="120">
        <v>4</v>
      </c>
      <c r="O394" s="116" t="s">
        <v>819</v>
      </c>
      <c r="P394" s="118">
        <v>125554683.95919999</v>
      </c>
      <c r="Q394" s="118">
        <v>0</v>
      </c>
      <c r="R394" s="118">
        <v>12837221.386600001</v>
      </c>
      <c r="S394" s="118">
        <v>16433323.1263</v>
      </c>
      <c r="T394" s="118">
        <v>50973415.781000003</v>
      </c>
      <c r="U394" s="119">
        <f t="shared" si="81"/>
        <v>205798644.25309998</v>
      </c>
    </row>
    <row r="395" spans="1:21" ht="24.95" customHeight="1" x14ac:dyDescent="0.2">
      <c r="A395" s="163"/>
      <c r="B395" s="160"/>
      <c r="C395" s="116">
        <v>7</v>
      </c>
      <c r="D395" s="116" t="s">
        <v>445</v>
      </c>
      <c r="E395" s="118">
        <v>146724012.79699999</v>
      </c>
      <c r="F395" s="118">
        <v>0</v>
      </c>
      <c r="G395" s="118">
        <v>15001659.6403</v>
      </c>
      <c r="H395" s="118">
        <v>19204087.307999998</v>
      </c>
      <c r="I395" s="118">
        <v>67371682.552599996</v>
      </c>
      <c r="J395" s="119">
        <f t="shared" si="80"/>
        <v>248301442.29789999</v>
      </c>
      <c r="K395" s="114"/>
      <c r="L395" s="168"/>
      <c r="M395" s="160"/>
      <c r="N395" s="120">
        <v>5</v>
      </c>
      <c r="O395" s="116" t="s">
        <v>820</v>
      </c>
      <c r="P395" s="118">
        <v>109281971.8061</v>
      </c>
      <c r="Q395" s="118">
        <v>0</v>
      </c>
      <c r="R395" s="118">
        <v>11173433.132099999</v>
      </c>
      <c r="S395" s="118">
        <v>14303456.4537</v>
      </c>
      <c r="T395" s="118">
        <v>46176155.721600004</v>
      </c>
      <c r="U395" s="119">
        <f t="shared" si="81"/>
        <v>180935017.1135</v>
      </c>
    </row>
    <row r="396" spans="1:21" ht="24.95" customHeight="1" x14ac:dyDescent="0.2">
      <c r="A396" s="163"/>
      <c r="B396" s="160"/>
      <c r="C396" s="116">
        <v>8</v>
      </c>
      <c r="D396" s="116" t="s">
        <v>446</v>
      </c>
      <c r="E396" s="118">
        <v>99965386.200900003</v>
      </c>
      <c r="F396" s="118">
        <v>0</v>
      </c>
      <c r="G396" s="118">
        <v>10220867.539100001</v>
      </c>
      <c r="H396" s="118">
        <v>13084047.851399999</v>
      </c>
      <c r="I396" s="118">
        <v>48425569.999399997</v>
      </c>
      <c r="J396" s="119">
        <f t="shared" si="80"/>
        <v>171695871.59080002</v>
      </c>
      <c r="K396" s="114"/>
      <c r="L396" s="168"/>
      <c r="M396" s="160"/>
      <c r="N396" s="120">
        <v>6</v>
      </c>
      <c r="O396" s="116" t="s">
        <v>821</v>
      </c>
      <c r="P396" s="118">
        <v>151744314.37959999</v>
      </c>
      <c r="Q396" s="118">
        <v>0</v>
      </c>
      <c r="R396" s="118">
        <v>15514955.6864</v>
      </c>
      <c r="S396" s="118">
        <v>19861173.411800001</v>
      </c>
      <c r="T396" s="118">
        <v>62229604.400700003</v>
      </c>
      <c r="U396" s="119">
        <f t="shared" si="81"/>
        <v>249350047.87849998</v>
      </c>
    </row>
    <row r="397" spans="1:21" ht="24.95" customHeight="1" x14ac:dyDescent="0.2">
      <c r="A397" s="163"/>
      <c r="B397" s="160"/>
      <c r="C397" s="116">
        <v>9</v>
      </c>
      <c r="D397" s="116" t="s">
        <v>447</v>
      </c>
      <c r="E397" s="118">
        <v>107458909.7823</v>
      </c>
      <c r="F397" s="118">
        <v>0</v>
      </c>
      <c r="G397" s="118">
        <v>10987035.8583</v>
      </c>
      <c r="H397" s="118">
        <v>14064843.553200001</v>
      </c>
      <c r="I397" s="118">
        <v>49991253.754799999</v>
      </c>
      <c r="J397" s="119">
        <f t="shared" si="80"/>
        <v>182502042.94859999</v>
      </c>
      <c r="K397" s="114"/>
      <c r="L397" s="168"/>
      <c r="M397" s="160"/>
      <c r="N397" s="120">
        <v>7</v>
      </c>
      <c r="O397" s="116" t="s">
        <v>822</v>
      </c>
      <c r="P397" s="118">
        <v>115243223.4763</v>
      </c>
      <c r="Q397" s="118">
        <v>0</v>
      </c>
      <c r="R397" s="118">
        <v>11782935.741</v>
      </c>
      <c r="S397" s="118">
        <v>15083699.546599999</v>
      </c>
      <c r="T397" s="118">
        <v>53080946.006800003</v>
      </c>
      <c r="U397" s="119">
        <f t="shared" si="81"/>
        <v>195190804.77069998</v>
      </c>
    </row>
    <row r="398" spans="1:21" ht="24.95" customHeight="1" x14ac:dyDescent="0.2">
      <c r="A398" s="163"/>
      <c r="B398" s="160"/>
      <c r="C398" s="116">
        <v>10</v>
      </c>
      <c r="D398" s="116" t="s">
        <v>448</v>
      </c>
      <c r="E398" s="118">
        <v>108211521.5415</v>
      </c>
      <c r="F398" s="118">
        <v>0</v>
      </c>
      <c r="G398" s="118">
        <v>11063985.944599999</v>
      </c>
      <c r="H398" s="118">
        <v>14163349.7326</v>
      </c>
      <c r="I398" s="118">
        <v>52012146.064300001</v>
      </c>
      <c r="J398" s="119">
        <f t="shared" si="80"/>
        <v>185451003.28299999</v>
      </c>
      <c r="K398" s="114"/>
      <c r="L398" s="168"/>
      <c r="M398" s="160"/>
      <c r="N398" s="120">
        <v>8</v>
      </c>
      <c r="O398" s="116" t="s">
        <v>407</v>
      </c>
      <c r="P398" s="118">
        <v>104556982.1327</v>
      </c>
      <c r="Q398" s="118">
        <v>0</v>
      </c>
      <c r="R398" s="118">
        <v>10690330.976299999</v>
      </c>
      <c r="S398" s="118">
        <v>13685022.4804</v>
      </c>
      <c r="T398" s="118">
        <v>43846638.303499997</v>
      </c>
      <c r="U398" s="119">
        <f t="shared" si="81"/>
        <v>172778973.89289999</v>
      </c>
    </row>
    <row r="399" spans="1:21" ht="24.95" customHeight="1" x14ac:dyDescent="0.2">
      <c r="A399" s="163"/>
      <c r="B399" s="160"/>
      <c r="C399" s="116">
        <v>11</v>
      </c>
      <c r="D399" s="116" t="s">
        <v>449</v>
      </c>
      <c r="E399" s="118">
        <v>100297125.02689999</v>
      </c>
      <c r="F399" s="118">
        <v>0</v>
      </c>
      <c r="G399" s="118">
        <v>10254785.865499999</v>
      </c>
      <c r="H399" s="118">
        <v>13127467.747400001</v>
      </c>
      <c r="I399" s="118">
        <v>43321931.665399998</v>
      </c>
      <c r="J399" s="119">
        <f t="shared" si="80"/>
        <v>167001310.30519998</v>
      </c>
      <c r="K399" s="114"/>
      <c r="L399" s="168"/>
      <c r="M399" s="160"/>
      <c r="N399" s="120">
        <v>9</v>
      </c>
      <c r="O399" s="116" t="s">
        <v>823</v>
      </c>
      <c r="P399" s="118">
        <v>113029054.4515</v>
      </c>
      <c r="Q399" s="118">
        <v>0</v>
      </c>
      <c r="R399" s="118">
        <v>11556550.097200001</v>
      </c>
      <c r="S399" s="118">
        <v>14793896.299900001</v>
      </c>
      <c r="T399" s="118">
        <v>46743526.225400001</v>
      </c>
      <c r="U399" s="119">
        <f t="shared" si="81"/>
        <v>186123027.074</v>
      </c>
    </row>
    <row r="400" spans="1:21" ht="24.95" customHeight="1" x14ac:dyDescent="0.2">
      <c r="A400" s="163"/>
      <c r="B400" s="160"/>
      <c r="C400" s="116">
        <v>12</v>
      </c>
      <c r="D400" s="116" t="s">
        <v>450</v>
      </c>
      <c r="E400" s="118">
        <v>98259479.694999993</v>
      </c>
      <c r="F400" s="118">
        <v>0</v>
      </c>
      <c r="G400" s="118">
        <v>10046448.721799999</v>
      </c>
      <c r="H400" s="118">
        <v>12860768.942500001</v>
      </c>
      <c r="I400" s="118">
        <v>47604127.514799997</v>
      </c>
      <c r="J400" s="119">
        <f t="shared" si="80"/>
        <v>168770824.87409997</v>
      </c>
      <c r="K400" s="114"/>
      <c r="L400" s="168"/>
      <c r="M400" s="160"/>
      <c r="N400" s="120">
        <v>10</v>
      </c>
      <c r="O400" s="116" t="s">
        <v>824</v>
      </c>
      <c r="P400" s="118">
        <v>149189133.99160001</v>
      </c>
      <c r="Q400" s="118">
        <v>0</v>
      </c>
      <c r="R400" s="118">
        <v>15253703.654300001</v>
      </c>
      <c r="S400" s="118">
        <v>19526736.6259</v>
      </c>
      <c r="T400" s="118">
        <v>54027582.078000002</v>
      </c>
      <c r="U400" s="119">
        <f t="shared" si="81"/>
        <v>237997156.34980002</v>
      </c>
    </row>
    <row r="401" spans="1:21" ht="24.95" customHeight="1" x14ac:dyDescent="0.2">
      <c r="A401" s="163"/>
      <c r="B401" s="160"/>
      <c r="C401" s="116">
        <v>13</v>
      </c>
      <c r="D401" s="116" t="s">
        <v>451</v>
      </c>
      <c r="E401" s="118">
        <v>102667264.0307</v>
      </c>
      <c r="F401" s="118">
        <v>0</v>
      </c>
      <c r="G401" s="118">
        <v>10497118.5141</v>
      </c>
      <c r="H401" s="118">
        <v>13437685.2468</v>
      </c>
      <c r="I401" s="118">
        <v>48703009.053000003</v>
      </c>
      <c r="J401" s="119">
        <f t="shared" si="80"/>
        <v>175305076.84460002</v>
      </c>
      <c r="K401" s="114"/>
      <c r="L401" s="168"/>
      <c r="M401" s="160"/>
      <c r="N401" s="120">
        <v>11</v>
      </c>
      <c r="O401" s="116" t="s">
        <v>825</v>
      </c>
      <c r="P401" s="118">
        <v>93150706.586999997</v>
      </c>
      <c r="Q401" s="118">
        <v>0</v>
      </c>
      <c r="R401" s="118">
        <v>9524106.9871999994</v>
      </c>
      <c r="S401" s="118">
        <v>12192103.173800001</v>
      </c>
      <c r="T401" s="118">
        <v>39984780.145599999</v>
      </c>
      <c r="U401" s="119">
        <f t="shared" si="81"/>
        <v>154851696.89360002</v>
      </c>
    </row>
    <row r="402" spans="1:21" ht="24.95" customHeight="1" x14ac:dyDescent="0.2">
      <c r="A402" s="163"/>
      <c r="B402" s="160"/>
      <c r="C402" s="116">
        <v>14</v>
      </c>
      <c r="D402" s="116" t="s">
        <v>452</v>
      </c>
      <c r="E402" s="118">
        <v>91579660.221200004</v>
      </c>
      <c r="F402" s="118">
        <v>0</v>
      </c>
      <c r="G402" s="118">
        <v>9363476.8190000001</v>
      </c>
      <c r="H402" s="118">
        <v>11986475.539999999</v>
      </c>
      <c r="I402" s="118">
        <v>44339208.195299998</v>
      </c>
      <c r="J402" s="119">
        <f t="shared" si="80"/>
        <v>157268820.7755</v>
      </c>
      <c r="K402" s="114"/>
      <c r="L402" s="168"/>
      <c r="M402" s="160"/>
      <c r="N402" s="120">
        <v>12</v>
      </c>
      <c r="O402" s="116" t="s">
        <v>826</v>
      </c>
      <c r="P402" s="118">
        <v>107590605.76000001</v>
      </c>
      <c r="Q402" s="118">
        <v>0</v>
      </c>
      <c r="R402" s="118">
        <v>11000500.990499999</v>
      </c>
      <c r="S402" s="118">
        <v>14082080.6843</v>
      </c>
      <c r="T402" s="118">
        <v>47132318.368600003</v>
      </c>
      <c r="U402" s="119">
        <f t="shared" si="81"/>
        <v>179805505.80340001</v>
      </c>
    </row>
    <row r="403" spans="1:21" ht="24.95" customHeight="1" x14ac:dyDescent="0.2">
      <c r="A403" s="163"/>
      <c r="B403" s="160"/>
      <c r="C403" s="116">
        <v>15</v>
      </c>
      <c r="D403" s="116" t="s">
        <v>453</v>
      </c>
      <c r="E403" s="118">
        <v>91101775.402600005</v>
      </c>
      <c r="F403" s="118">
        <v>0</v>
      </c>
      <c r="G403" s="118">
        <v>9314615.9320999999</v>
      </c>
      <c r="H403" s="118">
        <v>11923927.211300001</v>
      </c>
      <c r="I403" s="118">
        <v>40204494.524999999</v>
      </c>
      <c r="J403" s="119">
        <f t="shared" si="80"/>
        <v>152544813.07100001</v>
      </c>
      <c r="K403" s="114"/>
      <c r="L403" s="168"/>
      <c r="M403" s="160"/>
      <c r="N403" s="120">
        <v>13</v>
      </c>
      <c r="O403" s="116" t="s">
        <v>827</v>
      </c>
      <c r="P403" s="118">
        <v>113988709.8616</v>
      </c>
      <c r="Q403" s="118">
        <v>0</v>
      </c>
      <c r="R403" s="118">
        <v>11654669.168199999</v>
      </c>
      <c r="S403" s="118">
        <v>14919501.549699999</v>
      </c>
      <c r="T403" s="118">
        <v>51700581.113899998</v>
      </c>
      <c r="U403" s="119">
        <f t="shared" si="81"/>
        <v>192263461.6934</v>
      </c>
    </row>
    <row r="404" spans="1:21" ht="24.95" customHeight="1" x14ac:dyDescent="0.2">
      <c r="A404" s="163"/>
      <c r="B404" s="160"/>
      <c r="C404" s="116">
        <v>16</v>
      </c>
      <c r="D404" s="116" t="s">
        <v>454</v>
      </c>
      <c r="E404" s="118">
        <v>98460144.489099994</v>
      </c>
      <c r="F404" s="118">
        <v>0</v>
      </c>
      <c r="G404" s="118">
        <v>10066965.506200001</v>
      </c>
      <c r="H404" s="118">
        <v>12887033.111199999</v>
      </c>
      <c r="I404" s="118">
        <v>47800770.420299999</v>
      </c>
      <c r="J404" s="119">
        <f t="shared" si="80"/>
        <v>169214913.52680001</v>
      </c>
      <c r="K404" s="114"/>
      <c r="L404" s="169"/>
      <c r="M404" s="161"/>
      <c r="N404" s="120">
        <v>14</v>
      </c>
      <c r="O404" s="116" t="s">
        <v>828</v>
      </c>
      <c r="P404" s="118">
        <v>125889927.8874</v>
      </c>
      <c r="Q404" s="118">
        <v>0</v>
      </c>
      <c r="R404" s="118">
        <v>12871498.0889</v>
      </c>
      <c r="S404" s="118">
        <v>16477201.7904</v>
      </c>
      <c r="T404" s="118">
        <v>54201666.770800002</v>
      </c>
      <c r="U404" s="119">
        <f t="shared" si="81"/>
        <v>209440294.53749999</v>
      </c>
    </row>
    <row r="405" spans="1:21" ht="24.95" customHeight="1" x14ac:dyDescent="0.2">
      <c r="A405" s="163"/>
      <c r="B405" s="160"/>
      <c r="C405" s="116">
        <v>17</v>
      </c>
      <c r="D405" s="116" t="s">
        <v>455</v>
      </c>
      <c r="E405" s="118">
        <v>112434659.5033</v>
      </c>
      <c r="F405" s="118">
        <v>0</v>
      </c>
      <c r="G405" s="118">
        <v>11495776.740900001</v>
      </c>
      <c r="H405" s="118">
        <v>14716098.4517</v>
      </c>
      <c r="I405" s="118">
        <v>55085275.639600001</v>
      </c>
      <c r="J405" s="119">
        <f t="shared" si="80"/>
        <v>193731810.3355</v>
      </c>
      <c r="K405" s="114"/>
      <c r="L405" s="115"/>
      <c r="M405" s="164" t="s">
        <v>893</v>
      </c>
      <c r="N405" s="165"/>
      <c r="O405" s="166"/>
      <c r="P405" s="121">
        <f>SUM(P391:P404)</f>
        <v>1618919151.7513998</v>
      </c>
      <c r="Q405" s="121">
        <f t="shared" ref="Q405:T405" si="82">SUM(Q391:Q404)</f>
        <v>0</v>
      </c>
      <c r="R405" s="121">
        <f t="shared" ref="R405" si="83">SUM(R391:R404)</f>
        <v>165524876.51339999</v>
      </c>
      <c r="S405" s="121">
        <f t="shared" si="82"/>
        <v>211893500.8809</v>
      </c>
      <c r="T405" s="121">
        <f t="shared" si="82"/>
        <v>682082991.55149996</v>
      </c>
      <c r="U405" s="127">
        <f t="shared" si="81"/>
        <v>2678420520.6971998</v>
      </c>
    </row>
    <row r="406" spans="1:21" ht="24.95" customHeight="1" x14ac:dyDescent="0.2">
      <c r="A406" s="163"/>
      <c r="B406" s="160"/>
      <c r="C406" s="116">
        <v>18</v>
      </c>
      <c r="D406" s="116" t="s">
        <v>456</v>
      </c>
      <c r="E406" s="118">
        <v>135177005.90059999</v>
      </c>
      <c r="F406" s="118">
        <v>0</v>
      </c>
      <c r="G406" s="118">
        <v>13821046.705700001</v>
      </c>
      <c r="H406" s="118">
        <v>17692748.268399999</v>
      </c>
      <c r="I406" s="118">
        <v>62274245.4802</v>
      </c>
      <c r="J406" s="119">
        <f t="shared" si="80"/>
        <v>228965046.3549</v>
      </c>
      <c r="K406" s="114"/>
      <c r="L406" s="167">
        <v>37</v>
      </c>
      <c r="M406" s="159" t="s">
        <v>78</v>
      </c>
      <c r="N406" s="120">
        <v>1</v>
      </c>
      <c r="O406" s="116" t="s">
        <v>829</v>
      </c>
      <c r="P406" s="118">
        <v>83159205.561199993</v>
      </c>
      <c r="Q406" s="118">
        <v>0</v>
      </c>
      <c r="R406" s="118">
        <v>8502535.2973999996</v>
      </c>
      <c r="S406" s="118">
        <v>10884357.7382</v>
      </c>
      <c r="T406" s="118">
        <v>307545810.42309999</v>
      </c>
      <c r="U406" s="119">
        <f t="shared" si="81"/>
        <v>410091909.01989996</v>
      </c>
    </row>
    <row r="407" spans="1:21" ht="24.95" customHeight="1" x14ac:dyDescent="0.2">
      <c r="A407" s="163"/>
      <c r="B407" s="160"/>
      <c r="C407" s="116">
        <v>19</v>
      </c>
      <c r="D407" s="116" t="s">
        <v>457</v>
      </c>
      <c r="E407" s="118">
        <v>92937530.843099996</v>
      </c>
      <c r="F407" s="118">
        <v>0</v>
      </c>
      <c r="G407" s="118">
        <v>9502311.0324000008</v>
      </c>
      <c r="H407" s="118">
        <v>12164201.499700001</v>
      </c>
      <c r="I407" s="118">
        <v>46270317.020900004</v>
      </c>
      <c r="J407" s="119">
        <f t="shared" si="80"/>
        <v>160874360.39609998</v>
      </c>
      <c r="K407" s="114"/>
      <c r="L407" s="168"/>
      <c r="M407" s="160"/>
      <c r="N407" s="120">
        <v>2</v>
      </c>
      <c r="O407" s="116" t="s">
        <v>830</v>
      </c>
      <c r="P407" s="118">
        <v>212285768.70989999</v>
      </c>
      <c r="Q407" s="118">
        <v>0</v>
      </c>
      <c r="R407" s="118">
        <v>21704960.135400001</v>
      </c>
      <c r="S407" s="118">
        <v>27785189.069200002</v>
      </c>
      <c r="T407" s="118">
        <v>372265682.01380002</v>
      </c>
      <c r="U407" s="119">
        <f t="shared" si="81"/>
        <v>634041599.92830002</v>
      </c>
    </row>
    <row r="408" spans="1:21" ht="24.95" customHeight="1" x14ac:dyDescent="0.2">
      <c r="A408" s="163"/>
      <c r="B408" s="160"/>
      <c r="C408" s="116">
        <v>20</v>
      </c>
      <c r="D408" s="116" t="s">
        <v>458</v>
      </c>
      <c r="E408" s="118">
        <v>89551500.760199994</v>
      </c>
      <c r="F408" s="118">
        <v>0</v>
      </c>
      <c r="G408" s="118">
        <v>9156109.5493000001</v>
      </c>
      <c r="H408" s="118">
        <v>11721018.300799999</v>
      </c>
      <c r="I408" s="118">
        <v>43559826.441799998</v>
      </c>
      <c r="J408" s="119">
        <f t="shared" si="80"/>
        <v>153988455.0521</v>
      </c>
      <c r="K408" s="114"/>
      <c r="L408" s="168"/>
      <c r="M408" s="160"/>
      <c r="N408" s="120">
        <v>3</v>
      </c>
      <c r="O408" s="116" t="s">
        <v>831</v>
      </c>
      <c r="P408" s="118">
        <v>119574768.24869999</v>
      </c>
      <c r="Q408" s="118">
        <v>0</v>
      </c>
      <c r="R408" s="118">
        <v>12225810.4903</v>
      </c>
      <c r="S408" s="118">
        <v>15650637.175899999</v>
      </c>
      <c r="T408" s="118">
        <v>322713916.66070002</v>
      </c>
      <c r="U408" s="119">
        <f t="shared" si="81"/>
        <v>470165132.57560003</v>
      </c>
    </row>
    <row r="409" spans="1:21" ht="24.95" customHeight="1" x14ac:dyDescent="0.2">
      <c r="A409" s="163"/>
      <c r="B409" s="160"/>
      <c r="C409" s="116">
        <v>21</v>
      </c>
      <c r="D409" s="116" t="s">
        <v>459</v>
      </c>
      <c r="E409" s="118">
        <v>130477461.9364</v>
      </c>
      <c r="F409" s="118">
        <v>0</v>
      </c>
      <c r="G409" s="118">
        <v>13340546.2227</v>
      </c>
      <c r="H409" s="118">
        <v>17077644.776700001</v>
      </c>
      <c r="I409" s="118">
        <v>62585746.536200002</v>
      </c>
      <c r="J409" s="119">
        <f t="shared" si="80"/>
        <v>223481399.472</v>
      </c>
      <c r="K409" s="114"/>
      <c r="L409" s="168"/>
      <c r="M409" s="160"/>
      <c r="N409" s="120">
        <v>4</v>
      </c>
      <c r="O409" s="116" t="s">
        <v>832</v>
      </c>
      <c r="P409" s="118">
        <v>102477161.6612</v>
      </c>
      <c r="Q409" s="118">
        <v>0</v>
      </c>
      <c r="R409" s="118">
        <v>10477681.674900001</v>
      </c>
      <c r="S409" s="118">
        <v>13412803.5494</v>
      </c>
      <c r="T409" s="118">
        <v>316472571.49809998</v>
      </c>
      <c r="U409" s="119">
        <f t="shared" si="81"/>
        <v>442840218.3836</v>
      </c>
    </row>
    <row r="410" spans="1:21" ht="24.95" customHeight="1" x14ac:dyDescent="0.2">
      <c r="A410" s="163"/>
      <c r="B410" s="160"/>
      <c r="C410" s="116">
        <v>22</v>
      </c>
      <c r="D410" s="116" t="s">
        <v>460</v>
      </c>
      <c r="E410" s="118">
        <v>86837820.233199999</v>
      </c>
      <c r="F410" s="118">
        <v>0</v>
      </c>
      <c r="G410" s="118">
        <v>8878651.8184999991</v>
      </c>
      <c r="H410" s="118">
        <v>11365836.100099999</v>
      </c>
      <c r="I410" s="118">
        <v>42443509.4723</v>
      </c>
      <c r="J410" s="119">
        <f t="shared" si="80"/>
        <v>149525817.6241</v>
      </c>
      <c r="K410" s="114"/>
      <c r="L410" s="168"/>
      <c r="M410" s="160"/>
      <c r="N410" s="120">
        <v>5</v>
      </c>
      <c r="O410" s="116" t="s">
        <v>833</v>
      </c>
      <c r="P410" s="118">
        <v>97370728.539499998</v>
      </c>
      <c r="Q410" s="118">
        <v>0</v>
      </c>
      <c r="R410" s="118">
        <v>9955579.1899999995</v>
      </c>
      <c r="S410" s="118">
        <v>12744444.0516</v>
      </c>
      <c r="T410" s="118">
        <v>311043951.1045</v>
      </c>
      <c r="U410" s="119">
        <f t="shared" si="81"/>
        <v>431114702.88559997</v>
      </c>
    </row>
    <row r="411" spans="1:21" ht="24.95" customHeight="1" x14ac:dyDescent="0.2">
      <c r="A411" s="163"/>
      <c r="B411" s="160"/>
      <c r="C411" s="116">
        <v>23</v>
      </c>
      <c r="D411" s="116" t="s">
        <v>461</v>
      </c>
      <c r="E411" s="118">
        <v>87637149.034400001</v>
      </c>
      <c r="F411" s="118">
        <v>0</v>
      </c>
      <c r="G411" s="118">
        <v>8960378.4452</v>
      </c>
      <c r="H411" s="118">
        <v>11470456.8761</v>
      </c>
      <c r="I411" s="118">
        <v>42023711.020900004</v>
      </c>
      <c r="J411" s="119">
        <f t="shared" si="80"/>
        <v>150091695.3766</v>
      </c>
      <c r="K411" s="114"/>
      <c r="L411" s="169"/>
      <c r="M411" s="161"/>
      <c r="N411" s="120">
        <v>6</v>
      </c>
      <c r="O411" s="116" t="s">
        <v>834</v>
      </c>
      <c r="P411" s="118">
        <v>100159226.7315</v>
      </c>
      <c r="Q411" s="118">
        <v>0</v>
      </c>
      <c r="R411" s="118">
        <v>10240686.5831</v>
      </c>
      <c r="S411" s="118">
        <v>13109418.821</v>
      </c>
      <c r="T411" s="118">
        <v>310007711.29629999</v>
      </c>
      <c r="U411" s="119">
        <f t="shared" si="81"/>
        <v>433517043.43190002</v>
      </c>
    </row>
    <row r="412" spans="1:21" ht="24.95" customHeight="1" x14ac:dyDescent="0.2">
      <c r="A412" s="163"/>
      <c r="B412" s="160"/>
      <c r="C412" s="116">
        <v>24</v>
      </c>
      <c r="D412" s="116" t="s">
        <v>462</v>
      </c>
      <c r="E412" s="118">
        <v>113062466.88070001</v>
      </c>
      <c r="F412" s="118">
        <v>0</v>
      </c>
      <c r="G412" s="118">
        <v>11559966.319800001</v>
      </c>
      <c r="H412" s="118">
        <v>14798269.5119</v>
      </c>
      <c r="I412" s="118">
        <v>53531545.040700004</v>
      </c>
      <c r="J412" s="119">
        <f t="shared" si="80"/>
        <v>192952247.75310004</v>
      </c>
      <c r="K412" s="114"/>
      <c r="L412" s="133"/>
      <c r="M412" s="171" t="s">
        <v>78</v>
      </c>
      <c r="N412" s="172"/>
      <c r="O412" s="173"/>
      <c r="P412" s="126">
        <f>SUM(P406:P411)</f>
        <v>715026859.45200002</v>
      </c>
      <c r="Q412" s="126">
        <f t="shared" ref="Q412:T412" si="84">SUM(Q406:Q411)</f>
        <v>0</v>
      </c>
      <c r="R412" s="126">
        <f t="shared" ref="R412" si="85">SUM(R406:R411)</f>
        <v>73107253.371100008</v>
      </c>
      <c r="S412" s="126">
        <f t="shared" si="84"/>
        <v>93586850.405299991</v>
      </c>
      <c r="T412" s="126">
        <f t="shared" si="84"/>
        <v>1940049642.9965</v>
      </c>
      <c r="U412" s="134">
        <f t="shared" si="81"/>
        <v>2821770606.2249002</v>
      </c>
    </row>
    <row r="413" spans="1:21" ht="24.95" customHeight="1" x14ac:dyDescent="0.2">
      <c r="A413" s="163"/>
      <c r="B413" s="160"/>
      <c r="C413" s="116">
        <v>25</v>
      </c>
      <c r="D413" s="116" t="s">
        <v>463</v>
      </c>
      <c r="E413" s="118">
        <v>115524771.0659</v>
      </c>
      <c r="F413" s="118">
        <v>0</v>
      </c>
      <c r="G413" s="118">
        <v>11811722.3113</v>
      </c>
      <c r="H413" s="118">
        <v>15120550.123299999</v>
      </c>
      <c r="I413" s="118">
        <v>56335414.037900001</v>
      </c>
      <c r="J413" s="119">
        <f t="shared" si="80"/>
        <v>198792457.53839999</v>
      </c>
      <c r="K413" s="114"/>
      <c r="L413" s="164" t="s">
        <v>923</v>
      </c>
      <c r="M413" s="165"/>
      <c r="N413" s="165"/>
      <c r="O413" s="166"/>
      <c r="P413" s="121">
        <v>78694566816.449997</v>
      </c>
      <c r="Q413" s="121">
        <v>-13248161.140000001</v>
      </c>
      <c r="R413" s="121">
        <v>8046052479.1800003</v>
      </c>
      <c r="S413" s="121">
        <v>10300000000</v>
      </c>
      <c r="T413" s="121">
        <v>41932973785.150002</v>
      </c>
      <c r="U413" s="127">
        <f t="shared" si="81"/>
        <v>138960344919.63998</v>
      </c>
    </row>
    <row r="415" spans="1:21" x14ac:dyDescent="0.2">
      <c r="T415" s="128"/>
    </row>
    <row r="417" spans="20:20" x14ac:dyDescent="0.2">
      <c r="T417" s="135">
        <f>U413+13248161.14</f>
        <v>138973593080.78</v>
      </c>
    </row>
  </sheetData>
  <mergeCells count="116">
    <mergeCell ref="L159:L183"/>
    <mergeCell ref="M159:M183"/>
    <mergeCell ref="M184:O184"/>
    <mergeCell ref="L185:L204"/>
    <mergeCell ref="M185:M204"/>
    <mergeCell ref="M205:O205"/>
    <mergeCell ref="L124:L143"/>
    <mergeCell ref="M124:M143"/>
    <mergeCell ref="M144:O144"/>
    <mergeCell ref="L145:L157"/>
    <mergeCell ref="M145:M157"/>
    <mergeCell ref="M158:O158"/>
    <mergeCell ref="L256:L288"/>
    <mergeCell ref="M256:M288"/>
    <mergeCell ref="M289:O289"/>
    <mergeCell ref="L290:L306"/>
    <mergeCell ref="M290:M306"/>
    <mergeCell ref="M307:O307"/>
    <mergeCell ref="L206:L223"/>
    <mergeCell ref="M206:M223"/>
    <mergeCell ref="M224:O224"/>
    <mergeCell ref="L225:L254"/>
    <mergeCell ref="M225:M254"/>
    <mergeCell ref="M255:O255"/>
    <mergeCell ref="L356:L371"/>
    <mergeCell ref="M356:M371"/>
    <mergeCell ref="M372:O372"/>
    <mergeCell ref="L373:L389"/>
    <mergeCell ref="M373:M389"/>
    <mergeCell ref="L308:L330"/>
    <mergeCell ref="M308:M330"/>
    <mergeCell ref="M331:O331"/>
    <mergeCell ref="L332:L354"/>
    <mergeCell ref="M332:M354"/>
    <mergeCell ref="M355:O355"/>
    <mergeCell ref="L406:L411"/>
    <mergeCell ref="M406:M411"/>
    <mergeCell ref="B388:D388"/>
    <mergeCell ref="A389:A413"/>
    <mergeCell ref="B389:B413"/>
    <mergeCell ref="M412:O412"/>
    <mergeCell ref="L413:O413"/>
    <mergeCell ref="M390:O390"/>
    <mergeCell ref="L391:L404"/>
    <mergeCell ref="M391:M404"/>
    <mergeCell ref="M405:O40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M106:O106"/>
    <mergeCell ref="L107:L122"/>
    <mergeCell ref="M107:M122"/>
    <mergeCell ref="B48:B78"/>
    <mergeCell ref="A80:A100"/>
    <mergeCell ref="L85:L105"/>
    <mergeCell ref="A123:A130"/>
    <mergeCell ref="B123:B130"/>
    <mergeCell ref="M123:O123"/>
    <mergeCell ref="L28:L61"/>
    <mergeCell ref="M28:M61"/>
    <mergeCell ref="M62:O62"/>
    <mergeCell ref="L63:L83"/>
    <mergeCell ref="M63:M83"/>
    <mergeCell ref="M84:O84"/>
    <mergeCell ref="M85:M105"/>
    <mergeCell ref="A1:U1"/>
    <mergeCell ref="B4:U4"/>
    <mergeCell ref="B8:B24"/>
    <mergeCell ref="M8:M26"/>
    <mergeCell ref="L8:L26"/>
    <mergeCell ref="A8:A24"/>
    <mergeCell ref="B25:D25"/>
    <mergeCell ref="A26:A46"/>
    <mergeCell ref="B26:B46"/>
    <mergeCell ref="M27:O27"/>
  </mergeCells>
  <phoneticPr fontId="3" type="noConversion"/>
  <pageMargins left="0.24" right="0.2" top="0.17" bottom="0.44" header="0.17" footer="0.17"/>
  <pageSetup scale="37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2"/>
  <sheetViews>
    <sheetView topLeftCell="A37" workbookViewId="0">
      <selection activeCell="A45" sqref="A45:XFD48"/>
    </sheetView>
  </sheetViews>
  <sheetFormatPr defaultRowHeight="12.75" x14ac:dyDescent="0.2"/>
  <cols>
    <col min="2" max="2" width="24.140625" customWidth="1"/>
    <col min="4" max="4" width="25.5703125" customWidth="1"/>
    <col min="5" max="5" width="20.5703125" customWidth="1"/>
    <col min="6" max="7" width="27.42578125" customWidth="1"/>
    <col min="8" max="8" width="25" customWidth="1"/>
    <col min="9" max="9" width="26.140625" customWidth="1"/>
    <col min="10" max="10" width="8.42578125" customWidth="1"/>
    <col min="11" max="12" width="18.7109375" bestFit="1" customWidth="1"/>
  </cols>
  <sheetData>
    <row r="1" spans="1:11" ht="27" x14ac:dyDescent="0.35">
      <c r="A1" s="175"/>
      <c r="B1" s="175"/>
      <c r="C1" s="175"/>
      <c r="D1" s="175"/>
      <c r="E1" s="175"/>
      <c r="F1" s="175"/>
      <c r="G1" s="175"/>
      <c r="H1" s="175"/>
      <c r="I1" s="175"/>
      <c r="J1" s="175"/>
    </row>
    <row r="2" spans="1:11" ht="25.5" x14ac:dyDescent="0.35">
      <c r="A2" s="176"/>
      <c r="B2" s="177"/>
      <c r="C2" s="177"/>
      <c r="D2" s="177"/>
      <c r="E2" s="177"/>
      <c r="F2" s="177"/>
      <c r="G2" s="177"/>
      <c r="H2" s="177"/>
      <c r="I2" s="177"/>
      <c r="J2" s="178"/>
    </row>
    <row r="3" spans="1:11" ht="15.75" x14ac:dyDescent="0.25">
      <c r="A3" s="179" t="s">
        <v>917</v>
      </c>
      <c r="B3" s="179"/>
      <c r="C3" s="179"/>
      <c r="D3" s="179"/>
      <c r="E3" s="179"/>
      <c r="F3" s="179"/>
      <c r="G3" s="179"/>
      <c r="H3" s="179"/>
      <c r="I3" s="179"/>
      <c r="J3" s="179"/>
    </row>
    <row r="4" spans="1:11" ht="19.5" x14ac:dyDescent="0.35">
      <c r="A4" s="88">
        <v>1</v>
      </c>
      <c r="B4" s="89">
        <v>2</v>
      </c>
      <c r="C4" s="89">
        <v>3</v>
      </c>
      <c r="D4" s="89">
        <v>4</v>
      </c>
      <c r="E4" s="89">
        <v>5</v>
      </c>
      <c r="F4" s="89">
        <v>6</v>
      </c>
      <c r="G4" s="89">
        <v>7</v>
      </c>
      <c r="H4" s="89">
        <v>8</v>
      </c>
      <c r="I4" s="90" t="s">
        <v>919</v>
      </c>
      <c r="J4" s="91"/>
      <c r="K4" s="14"/>
    </row>
    <row r="5" spans="1:11" ht="47.25" x14ac:dyDescent="0.25">
      <c r="A5" s="92" t="s">
        <v>0</v>
      </c>
      <c r="B5" s="92" t="s">
        <v>22</v>
      </c>
      <c r="C5" s="93" t="s">
        <v>1</v>
      </c>
      <c r="D5" s="94" t="s">
        <v>7</v>
      </c>
      <c r="E5" s="95" t="s">
        <v>904</v>
      </c>
      <c r="F5" s="96" t="s">
        <v>914</v>
      </c>
      <c r="G5" s="97" t="s">
        <v>918</v>
      </c>
      <c r="H5" s="92" t="s">
        <v>13</v>
      </c>
      <c r="I5" s="92" t="s">
        <v>16</v>
      </c>
      <c r="J5" s="92" t="s">
        <v>0</v>
      </c>
      <c r="K5" s="105"/>
    </row>
    <row r="6" spans="1:11" ht="18.75" x14ac:dyDescent="0.3">
      <c r="A6" s="98"/>
      <c r="B6" s="98"/>
      <c r="C6" s="98"/>
      <c r="D6" s="99" t="s">
        <v>909</v>
      </c>
      <c r="E6" s="99" t="s">
        <v>909</v>
      </c>
      <c r="F6" s="99" t="s">
        <v>909</v>
      </c>
      <c r="G6" s="99" t="s">
        <v>909</v>
      </c>
      <c r="H6" s="99" t="s">
        <v>909</v>
      </c>
      <c r="I6" s="99" t="s">
        <v>909</v>
      </c>
      <c r="J6" s="98"/>
    </row>
    <row r="7" spans="1:11" ht="18.75" x14ac:dyDescent="0.3">
      <c r="A7" s="100">
        <v>1</v>
      </c>
      <c r="B7" s="98" t="s">
        <v>42</v>
      </c>
      <c r="C7" s="100">
        <v>17</v>
      </c>
      <c r="D7" s="98">
        <v>1633397737.7756</v>
      </c>
      <c r="E7" s="98">
        <v>0</v>
      </c>
      <c r="F7" s="98">
        <v>167005226.01750001</v>
      </c>
      <c r="G7" s="98">
        <v>213788541.95030001</v>
      </c>
      <c r="H7" s="98">
        <v>720666898.23029995</v>
      </c>
      <c r="I7" s="98">
        <f>D7+E7+F7+G7+H7</f>
        <v>2734858403.9736996</v>
      </c>
      <c r="J7" s="101">
        <v>1</v>
      </c>
    </row>
    <row r="8" spans="1:11" ht="18.75" x14ac:dyDescent="0.3">
      <c r="A8" s="100">
        <v>2</v>
      </c>
      <c r="B8" s="98" t="s">
        <v>43</v>
      </c>
      <c r="C8" s="100">
        <v>21</v>
      </c>
      <c r="D8" s="98">
        <v>2060296815.4323001</v>
      </c>
      <c r="E8" s="98">
        <v>0</v>
      </c>
      <c r="F8" s="98">
        <v>210653123.4657</v>
      </c>
      <c r="G8" s="98">
        <v>269663562.01499999</v>
      </c>
      <c r="H8" s="98">
        <v>881795862.17540002</v>
      </c>
      <c r="I8" s="98">
        <f t="shared" ref="I8:I43" si="0">D8+E8+F8+G8+H8</f>
        <v>3422409363.0883999</v>
      </c>
      <c r="J8" s="101">
        <v>2</v>
      </c>
    </row>
    <row r="9" spans="1:11" ht="18.75" x14ac:dyDescent="0.3">
      <c r="A9" s="100">
        <v>3</v>
      </c>
      <c r="B9" s="98" t="s">
        <v>44</v>
      </c>
      <c r="C9" s="100">
        <v>31</v>
      </c>
      <c r="D9" s="98">
        <v>2744194289.4439001</v>
      </c>
      <c r="E9" s="98">
        <v>0</v>
      </c>
      <c r="F9" s="98">
        <v>280577581.89899999</v>
      </c>
      <c r="G9" s="98">
        <v>359176018.43059999</v>
      </c>
      <c r="H9" s="98">
        <v>1203425412.3985</v>
      </c>
      <c r="I9" s="98">
        <f t="shared" si="0"/>
        <v>4587373302.1720009</v>
      </c>
      <c r="J9" s="101">
        <v>3</v>
      </c>
    </row>
    <row r="10" spans="1:11" ht="18.75" x14ac:dyDescent="0.3">
      <c r="A10" s="100">
        <v>4</v>
      </c>
      <c r="B10" s="98" t="s">
        <v>45</v>
      </c>
      <c r="C10" s="100">
        <v>21</v>
      </c>
      <c r="D10" s="98">
        <v>2071430877.8548</v>
      </c>
      <c r="E10" s="98">
        <v>0</v>
      </c>
      <c r="F10" s="98">
        <v>211791515.27829999</v>
      </c>
      <c r="G10" s="98">
        <v>271120852.49360001</v>
      </c>
      <c r="H10" s="98">
        <v>952574906.37230003</v>
      </c>
      <c r="I10" s="98">
        <f t="shared" si="0"/>
        <v>3506918151.9990001</v>
      </c>
      <c r="J10" s="101">
        <v>4</v>
      </c>
    </row>
    <row r="11" spans="1:11" ht="18.75" x14ac:dyDescent="0.3">
      <c r="A11" s="100">
        <v>5</v>
      </c>
      <c r="B11" s="98" t="s">
        <v>46</v>
      </c>
      <c r="C11" s="100">
        <v>20</v>
      </c>
      <c r="D11" s="98">
        <v>2351483956.7062001</v>
      </c>
      <c r="E11" s="98">
        <v>0</v>
      </c>
      <c r="F11" s="98">
        <v>240425280.74059999</v>
      </c>
      <c r="G11" s="98">
        <v>307775819.01639998</v>
      </c>
      <c r="H11" s="98">
        <v>978407908.67569995</v>
      </c>
      <c r="I11" s="98">
        <f t="shared" si="0"/>
        <v>3878092965.1388998</v>
      </c>
      <c r="J11" s="101">
        <v>5</v>
      </c>
    </row>
    <row r="12" spans="1:11" ht="18.75" x14ac:dyDescent="0.3">
      <c r="A12" s="100">
        <v>6</v>
      </c>
      <c r="B12" s="98" t="s">
        <v>47</v>
      </c>
      <c r="C12" s="100">
        <v>8</v>
      </c>
      <c r="D12" s="98">
        <v>957140042.52989995</v>
      </c>
      <c r="E12" s="98">
        <v>0</v>
      </c>
      <c r="F12" s="98">
        <v>97861889.628199995</v>
      </c>
      <c r="G12" s="98">
        <v>125276023.9605</v>
      </c>
      <c r="H12" s="98">
        <v>388659235.06770003</v>
      </c>
      <c r="I12" s="98">
        <f t="shared" si="0"/>
        <v>1568937191.1862998</v>
      </c>
      <c r="J12" s="101">
        <v>6</v>
      </c>
    </row>
    <row r="13" spans="1:11" ht="18.75" x14ac:dyDescent="0.3">
      <c r="A13" s="100">
        <v>7</v>
      </c>
      <c r="B13" s="98" t="s">
        <v>48</v>
      </c>
      <c r="C13" s="100">
        <v>23</v>
      </c>
      <c r="D13" s="98">
        <v>2558778481.0935001</v>
      </c>
      <c r="E13" s="98">
        <v>0</v>
      </c>
      <c r="F13" s="98">
        <v>261619915.76269999</v>
      </c>
      <c r="G13" s="98">
        <v>334907725.16390002</v>
      </c>
      <c r="H13" s="98">
        <v>1003798623.2034</v>
      </c>
      <c r="I13" s="98">
        <f t="shared" si="0"/>
        <v>4159104745.2235003</v>
      </c>
      <c r="J13" s="101">
        <v>7</v>
      </c>
    </row>
    <row r="14" spans="1:11" ht="18.75" x14ac:dyDescent="0.3">
      <c r="A14" s="100">
        <v>8</v>
      </c>
      <c r="B14" s="98" t="s">
        <v>49</v>
      </c>
      <c r="C14" s="100">
        <v>27</v>
      </c>
      <c r="D14" s="98">
        <v>2778066625.7119999</v>
      </c>
      <c r="E14" s="98">
        <v>0</v>
      </c>
      <c r="F14" s="98">
        <v>284040827.28200001</v>
      </c>
      <c r="G14" s="98">
        <v>363609425.68739998</v>
      </c>
      <c r="H14" s="98">
        <v>1119349740.1264999</v>
      </c>
      <c r="I14" s="98">
        <f t="shared" si="0"/>
        <v>4545066618.8078995</v>
      </c>
      <c r="J14" s="101">
        <v>8</v>
      </c>
    </row>
    <row r="15" spans="1:11" ht="18.75" x14ac:dyDescent="0.3">
      <c r="A15" s="100">
        <v>9</v>
      </c>
      <c r="B15" s="98" t="s">
        <v>50</v>
      </c>
      <c r="C15" s="100">
        <v>18</v>
      </c>
      <c r="D15" s="98">
        <v>1790932055.8715</v>
      </c>
      <c r="E15" s="98">
        <v>0</v>
      </c>
      <c r="F15" s="98">
        <v>183112175.22549999</v>
      </c>
      <c r="G15" s="98">
        <v>234407544.53220001</v>
      </c>
      <c r="H15" s="98">
        <v>753882752.90499997</v>
      </c>
      <c r="I15" s="98">
        <f t="shared" si="0"/>
        <v>2962334528.5341997</v>
      </c>
      <c r="J15" s="101">
        <v>9</v>
      </c>
    </row>
    <row r="16" spans="1:11" ht="18.75" x14ac:dyDescent="0.3">
      <c r="A16" s="100">
        <v>10</v>
      </c>
      <c r="B16" s="98" t="s">
        <v>51</v>
      </c>
      <c r="C16" s="100">
        <v>25</v>
      </c>
      <c r="D16" s="98">
        <v>2294822570.6023998</v>
      </c>
      <c r="E16" s="98">
        <v>0</v>
      </c>
      <c r="F16" s="98">
        <v>234631990.24340001</v>
      </c>
      <c r="G16" s="98">
        <v>300359649.12720001</v>
      </c>
      <c r="H16" s="98">
        <v>1138125857.1278999</v>
      </c>
      <c r="I16" s="98">
        <f t="shared" si="0"/>
        <v>3967940067.1008997</v>
      </c>
      <c r="J16" s="101">
        <v>10</v>
      </c>
    </row>
    <row r="17" spans="1:10" ht="18.75" x14ac:dyDescent="0.3">
      <c r="A17" s="100">
        <v>11</v>
      </c>
      <c r="B17" s="98" t="s">
        <v>52</v>
      </c>
      <c r="C17" s="100">
        <v>13</v>
      </c>
      <c r="D17" s="98">
        <v>1324816114.0827</v>
      </c>
      <c r="E17" s="98">
        <f>-13248161.1408</f>
        <v>-13248161.140799999</v>
      </c>
      <c r="F17" s="98">
        <v>135454586.13479999</v>
      </c>
      <c r="G17" s="98">
        <v>173399594.49649999</v>
      </c>
      <c r="H17" s="98">
        <v>593961729.64119995</v>
      </c>
      <c r="I17" s="98">
        <f t="shared" si="0"/>
        <v>2214383863.2143998</v>
      </c>
      <c r="J17" s="101">
        <v>11</v>
      </c>
    </row>
    <row r="18" spans="1:10" ht="18.75" x14ac:dyDescent="0.3">
      <c r="A18" s="100">
        <v>12</v>
      </c>
      <c r="B18" s="98" t="s">
        <v>53</v>
      </c>
      <c r="C18" s="100">
        <v>18</v>
      </c>
      <c r="D18" s="98">
        <v>1755849872.5840001</v>
      </c>
      <c r="E18" s="98">
        <v>0</v>
      </c>
      <c r="F18" s="98">
        <v>179525230.164</v>
      </c>
      <c r="G18" s="98">
        <v>229815785.50139999</v>
      </c>
      <c r="H18" s="98">
        <v>795260116.74399996</v>
      </c>
      <c r="I18" s="98">
        <f t="shared" si="0"/>
        <v>2960451004.9934001</v>
      </c>
      <c r="J18" s="101">
        <v>12</v>
      </c>
    </row>
    <row r="19" spans="1:10" ht="18.75" x14ac:dyDescent="0.3">
      <c r="A19" s="100">
        <v>13</v>
      </c>
      <c r="B19" s="98" t="s">
        <v>54</v>
      </c>
      <c r="C19" s="100">
        <v>16</v>
      </c>
      <c r="D19" s="98">
        <v>1394208473.5848999</v>
      </c>
      <c r="E19" s="98">
        <v>0</v>
      </c>
      <c r="F19" s="98">
        <v>142549543.11579999</v>
      </c>
      <c r="G19" s="98">
        <v>182482067.80790001</v>
      </c>
      <c r="H19" s="98">
        <v>665268187.16939998</v>
      </c>
      <c r="I19" s="98">
        <f t="shared" si="0"/>
        <v>2384508271.6779995</v>
      </c>
      <c r="J19" s="101">
        <v>13</v>
      </c>
    </row>
    <row r="20" spans="1:10" ht="18.75" x14ac:dyDescent="0.3">
      <c r="A20" s="100">
        <v>14</v>
      </c>
      <c r="B20" s="98" t="s">
        <v>55</v>
      </c>
      <c r="C20" s="100">
        <v>17</v>
      </c>
      <c r="D20" s="98">
        <v>1783969574.7692001</v>
      </c>
      <c r="E20" s="98">
        <v>0</v>
      </c>
      <c r="F20" s="98">
        <v>182400302.84830001</v>
      </c>
      <c r="G20" s="98">
        <v>233496254.74110001</v>
      </c>
      <c r="H20" s="98">
        <v>789543378.9878</v>
      </c>
      <c r="I20" s="98">
        <f t="shared" si="0"/>
        <v>2989409511.3464003</v>
      </c>
      <c r="J20" s="101">
        <v>14</v>
      </c>
    </row>
    <row r="21" spans="1:10" ht="18.75" x14ac:dyDescent="0.3">
      <c r="A21" s="100">
        <v>15</v>
      </c>
      <c r="B21" s="98" t="s">
        <v>56</v>
      </c>
      <c r="C21" s="100">
        <v>11</v>
      </c>
      <c r="D21" s="98">
        <v>1222377198.6033001</v>
      </c>
      <c r="E21" s="98">
        <v>0</v>
      </c>
      <c r="F21" s="98">
        <v>124980814.9051</v>
      </c>
      <c r="G21" s="98">
        <v>159991796.82870001</v>
      </c>
      <c r="H21" s="98">
        <v>530783290.96160001</v>
      </c>
      <c r="I21" s="98">
        <f t="shared" si="0"/>
        <v>2038133101.2987003</v>
      </c>
      <c r="J21" s="101">
        <v>15</v>
      </c>
    </row>
    <row r="22" spans="1:10" ht="18.75" x14ac:dyDescent="0.3">
      <c r="A22" s="100">
        <v>16</v>
      </c>
      <c r="B22" s="98" t="s">
        <v>57</v>
      </c>
      <c r="C22" s="100">
        <v>27</v>
      </c>
      <c r="D22" s="98">
        <v>2390916070.9085002</v>
      </c>
      <c r="E22" s="98">
        <v>0</v>
      </c>
      <c r="F22" s="98">
        <v>244456980.42539999</v>
      </c>
      <c r="G22" s="98">
        <v>312936922.1613</v>
      </c>
      <c r="H22" s="98">
        <v>1090758266.0272999</v>
      </c>
      <c r="I22" s="98">
        <f t="shared" si="0"/>
        <v>4039068239.5225</v>
      </c>
      <c r="J22" s="101">
        <v>16</v>
      </c>
    </row>
    <row r="23" spans="1:10" ht="18.75" x14ac:dyDescent="0.3">
      <c r="A23" s="100">
        <v>17</v>
      </c>
      <c r="B23" s="98" t="s">
        <v>58</v>
      </c>
      <c r="C23" s="100">
        <v>27</v>
      </c>
      <c r="D23" s="98">
        <v>2511882444.8497</v>
      </c>
      <c r="E23" s="98">
        <v>0</v>
      </c>
      <c r="F23" s="98">
        <v>256825074.34</v>
      </c>
      <c r="G23" s="98">
        <v>328769700.73790002</v>
      </c>
      <c r="H23" s="98">
        <v>1130838127.2665999</v>
      </c>
      <c r="I23" s="98">
        <f t="shared" si="0"/>
        <v>4228315347.1941996</v>
      </c>
      <c r="J23" s="101">
        <v>17</v>
      </c>
    </row>
    <row r="24" spans="1:10" ht="18.75" x14ac:dyDescent="0.3">
      <c r="A24" s="100">
        <v>18</v>
      </c>
      <c r="B24" s="98" t="s">
        <v>59</v>
      </c>
      <c r="C24" s="100">
        <v>23</v>
      </c>
      <c r="D24" s="98">
        <v>2824849659.4745998</v>
      </c>
      <c r="E24" s="98">
        <v>0</v>
      </c>
      <c r="F24" s="98">
        <v>288824114.87120003</v>
      </c>
      <c r="G24" s="98">
        <v>369732659.69499999</v>
      </c>
      <c r="H24" s="98">
        <v>1233780289.9663</v>
      </c>
      <c r="I24" s="98">
        <f t="shared" si="0"/>
        <v>4717186724.0071001</v>
      </c>
      <c r="J24" s="101">
        <v>18</v>
      </c>
    </row>
    <row r="25" spans="1:10" ht="18.75" x14ac:dyDescent="0.3">
      <c r="A25" s="100">
        <v>19</v>
      </c>
      <c r="B25" s="98" t="s">
        <v>60</v>
      </c>
      <c r="C25" s="100">
        <v>44</v>
      </c>
      <c r="D25" s="98">
        <v>4497402763.6829004</v>
      </c>
      <c r="E25" s="98">
        <v>0</v>
      </c>
      <c r="F25" s="98">
        <v>459832744.75669998</v>
      </c>
      <c r="G25" s="98">
        <v>588646082.44120002</v>
      </c>
      <c r="H25" s="98">
        <v>2151673660.7979002</v>
      </c>
      <c r="I25" s="98">
        <f t="shared" si="0"/>
        <v>7697555251.6787004</v>
      </c>
      <c r="J25" s="101">
        <v>19</v>
      </c>
    </row>
    <row r="26" spans="1:10" ht="18.75" x14ac:dyDescent="0.3">
      <c r="A26" s="100">
        <v>20</v>
      </c>
      <c r="B26" s="98" t="s">
        <v>61</v>
      </c>
      <c r="C26" s="100">
        <v>34</v>
      </c>
      <c r="D26" s="98">
        <v>3423949276.2249999</v>
      </c>
      <c r="E26" s="98">
        <v>0</v>
      </c>
      <c r="F26" s="98">
        <v>350078495.59429997</v>
      </c>
      <c r="G26" s="98">
        <v>448146282.16159999</v>
      </c>
      <c r="H26" s="98">
        <v>1448539540.4017</v>
      </c>
      <c r="I26" s="98">
        <f t="shared" si="0"/>
        <v>5670713594.3825998</v>
      </c>
      <c r="J26" s="101">
        <v>20</v>
      </c>
    </row>
    <row r="27" spans="1:10" ht="18.75" x14ac:dyDescent="0.3">
      <c r="A27" s="100">
        <v>21</v>
      </c>
      <c r="B27" s="98" t="s">
        <v>62</v>
      </c>
      <c r="C27" s="100">
        <v>21</v>
      </c>
      <c r="D27" s="98">
        <v>2160879517.0551</v>
      </c>
      <c r="E27" s="98">
        <v>0</v>
      </c>
      <c r="F27" s="98">
        <v>220937107.84330001</v>
      </c>
      <c r="G27" s="98">
        <v>282828407.67860001</v>
      </c>
      <c r="H27" s="98">
        <v>862528707.96940005</v>
      </c>
      <c r="I27" s="98">
        <f t="shared" si="0"/>
        <v>3527173740.5463996</v>
      </c>
      <c r="J27" s="101">
        <v>21</v>
      </c>
    </row>
    <row r="28" spans="1:10" ht="18.75" x14ac:dyDescent="0.3">
      <c r="A28" s="100">
        <v>22</v>
      </c>
      <c r="B28" s="98" t="s">
        <v>63</v>
      </c>
      <c r="C28" s="100">
        <v>21</v>
      </c>
      <c r="D28" s="98">
        <v>2233427262.0914001</v>
      </c>
      <c r="E28" s="98">
        <v>0</v>
      </c>
      <c r="F28" s="98">
        <v>228354684.27129999</v>
      </c>
      <c r="G28" s="98">
        <v>292323876.09670001</v>
      </c>
      <c r="H28" s="98">
        <v>875428251.58449996</v>
      </c>
      <c r="I28" s="98">
        <f t="shared" si="0"/>
        <v>3629534074.0439</v>
      </c>
      <c r="J28" s="101">
        <v>22</v>
      </c>
    </row>
    <row r="29" spans="1:10" ht="18.75" x14ac:dyDescent="0.3">
      <c r="A29" s="100">
        <v>23</v>
      </c>
      <c r="B29" s="98" t="s">
        <v>64</v>
      </c>
      <c r="C29" s="100">
        <v>16</v>
      </c>
      <c r="D29" s="98">
        <v>1580383728.0901999</v>
      </c>
      <c r="E29" s="98">
        <v>0</v>
      </c>
      <c r="F29" s="98">
        <v>161584858.1151</v>
      </c>
      <c r="G29" s="98">
        <v>206849761.77959999</v>
      </c>
      <c r="H29" s="98">
        <v>667263269.6286</v>
      </c>
      <c r="I29" s="98">
        <f t="shared" si="0"/>
        <v>2616081617.6134996</v>
      </c>
      <c r="J29" s="101">
        <v>23</v>
      </c>
    </row>
    <row r="30" spans="1:10" ht="18.75" x14ac:dyDescent="0.3">
      <c r="A30" s="100">
        <v>24</v>
      </c>
      <c r="B30" s="98" t="s">
        <v>65</v>
      </c>
      <c r="C30" s="100">
        <v>20</v>
      </c>
      <c r="D30" s="98">
        <v>2692177656.5626001</v>
      </c>
      <c r="E30" s="98">
        <v>0</v>
      </c>
      <c r="F30" s="98">
        <v>275259189.8563</v>
      </c>
      <c r="G30" s="98">
        <v>352367780.70429999</v>
      </c>
      <c r="H30" s="98">
        <v>6838039378.9139996</v>
      </c>
      <c r="I30" s="98">
        <f t="shared" si="0"/>
        <v>10157844006.037199</v>
      </c>
      <c r="J30" s="101">
        <v>24</v>
      </c>
    </row>
    <row r="31" spans="1:10" ht="18.75" x14ac:dyDescent="0.3">
      <c r="A31" s="100">
        <v>25</v>
      </c>
      <c r="B31" s="98" t="s">
        <v>66</v>
      </c>
      <c r="C31" s="100">
        <v>13</v>
      </c>
      <c r="D31" s="98">
        <v>1409974671.5035999</v>
      </c>
      <c r="E31" s="98">
        <v>0</v>
      </c>
      <c r="F31" s="98">
        <v>144161543.29539999</v>
      </c>
      <c r="G31" s="98">
        <v>184545638.9686</v>
      </c>
      <c r="H31" s="98">
        <v>528549410.13209999</v>
      </c>
      <c r="I31" s="98">
        <f t="shared" si="0"/>
        <v>2267231263.8996997</v>
      </c>
      <c r="J31" s="101">
        <v>25</v>
      </c>
    </row>
    <row r="32" spans="1:10" ht="18.75" x14ac:dyDescent="0.3">
      <c r="A32" s="100">
        <v>26</v>
      </c>
      <c r="B32" s="98" t="s">
        <v>67</v>
      </c>
      <c r="C32" s="100">
        <v>25</v>
      </c>
      <c r="D32" s="98">
        <v>2609754355.5486999</v>
      </c>
      <c r="E32" s="98">
        <v>0</v>
      </c>
      <c r="F32" s="98">
        <v>266831896.43180001</v>
      </c>
      <c r="G32" s="98">
        <v>341579742.40899998</v>
      </c>
      <c r="H32" s="98">
        <v>1053100835.5512</v>
      </c>
      <c r="I32" s="98">
        <f t="shared" si="0"/>
        <v>4271266829.9406996</v>
      </c>
      <c r="J32" s="101">
        <v>26</v>
      </c>
    </row>
    <row r="33" spans="1:12" ht="18.75" x14ac:dyDescent="0.3">
      <c r="A33" s="100">
        <v>27</v>
      </c>
      <c r="B33" s="98" t="s">
        <v>68</v>
      </c>
      <c r="C33" s="100">
        <v>20</v>
      </c>
      <c r="D33" s="98">
        <v>1861789321.3268001</v>
      </c>
      <c r="E33" s="98">
        <v>0</v>
      </c>
      <c r="F33" s="98">
        <v>190356910.1476</v>
      </c>
      <c r="G33" s="98">
        <v>243681753.2067</v>
      </c>
      <c r="H33" s="98">
        <v>910456575.81889999</v>
      </c>
      <c r="I33" s="98">
        <f t="shared" si="0"/>
        <v>3206284560.5</v>
      </c>
      <c r="J33" s="101">
        <v>27</v>
      </c>
    </row>
    <row r="34" spans="1:12" ht="18.75" x14ac:dyDescent="0.3">
      <c r="A34" s="100">
        <v>28</v>
      </c>
      <c r="B34" s="98" t="s">
        <v>69</v>
      </c>
      <c r="C34" s="100">
        <v>18</v>
      </c>
      <c r="D34" s="98">
        <v>1778126568.3043001</v>
      </c>
      <c r="E34" s="98">
        <v>0</v>
      </c>
      <c r="F34" s="98">
        <v>181802890.1103</v>
      </c>
      <c r="G34" s="98">
        <v>232731488.2647</v>
      </c>
      <c r="H34" s="98">
        <v>801710686.12129998</v>
      </c>
      <c r="I34" s="98">
        <f t="shared" si="0"/>
        <v>2994371632.8006001</v>
      </c>
      <c r="J34" s="101">
        <v>28</v>
      </c>
    </row>
    <row r="35" spans="1:12" ht="18.75" x14ac:dyDescent="0.3">
      <c r="A35" s="100">
        <v>29</v>
      </c>
      <c r="B35" s="98" t="s">
        <v>70</v>
      </c>
      <c r="C35" s="100">
        <v>30</v>
      </c>
      <c r="D35" s="98">
        <v>2408517393.5289998</v>
      </c>
      <c r="E35" s="98">
        <v>0</v>
      </c>
      <c r="F35" s="98">
        <v>246256611.21619999</v>
      </c>
      <c r="G35" s="98">
        <v>315240685.05519998</v>
      </c>
      <c r="H35" s="98">
        <v>1125048542.7586</v>
      </c>
      <c r="I35" s="98">
        <f t="shared" si="0"/>
        <v>4095063232.559</v>
      </c>
      <c r="J35" s="101">
        <v>29</v>
      </c>
    </row>
    <row r="36" spans="1:12" ht="18.75" x14ac:dyDescent="0.3">
      <c r="A36" s="100">
        <v>30</v>
      </c>
      <c r="B36" s="98" t="s">
        <v>71</v>
      </c>
      <c r="C36" s="100">
        <v>33</v>
      </c>
      <c r="D36" s="98">
        <v>3038156768.9742999</v>
      </c>
      <c r="E36" s="98">
        <v>0</v>
      </c>
      <c r="F36" s="98">
        <v>310633501.04149997</v>
      </c>
      <c r="G36" s="98">
        <v>397651527.75330001</v>
      </c>
      <c r="H36" s="98">
        <v>1556713843.4725001</v>
      </c>
      <c r="I36" s="98">
        <f t="shared" si="0"/>
        <v>5303155641.2416</v>
      </c>
      <c r="J36" s="101">
        <v>30</v>
      </c>
    </row>
    <row r="37" spans="1:12" ht="18.75" x14ac:dyDescent="0.3">
      <c r="A37" s="100">
        <v>31</v>
      </c>
      <c r="B37" s="98" t="s">
        <v>72</v>
      </c>
      <c r="C37" s="100">
        <v>17</v>
      </c>
      <c r="D37" s="98">
        <v>1904517223.8311</v>
      </c>
      <c r="E37" s="98">
        <v>0</v>
      </c>
      <c r="F37" s="98">
        <v>194725584.62889999</v>
      </c>
      <c r="G37" s="98">
        <v>249274228.18419999</v>
      </c>
      <c r="H37" s="98">
        <v>757455078.73539996</v>
      </c>
      <c r="I37" s="98">
        <f t="shared" si="0"/>
        <v>3105972115.3795996</v>
      </c>
      <c r="J37" s="101">
        <v>31</v>
      </c>
    </row>
    <row r="38" spans="1:12" ht="18.75" x14ac:dyDescent="0.3">
      <c r="A38" s="100">
        <v>32</v>
      </c>
      <c r="B38" s="98" t="s">
        <v>73</v>
      </c>
      <c r="C38" s="100">
        <v>23</v>
      </c>
      <c r="D38" s="98">
        <v>2360754679.4685998</v>
      </c>
      <c r="E38" s="98">
        <v>0</v>
      </c>
      <c r="F38" s="98">
        <v>241373157.13</v>
      </c>
      <c r="G38" s="98">
        <v>308989224.82489997</v>
      </c>
      <c r="H38" s="98">
        <v>1456141035.4193001</v>
      </c>
      <c r="I38" s="98">
        <f t="shared" si="0"/>
        <v>4367258096.8428001</v>
      </c>
      <c r="J38" s="101">
        <v>32</v>
      </c>
    </row>
    <row r="39" spans="1:12" ht="18.75" x14ac:dyDescent="0.3">
      <c r="A39" s="100">
        <v>33</v>
      </c>
      <c r="B39" s="98" t="s">
        <v>74</v>
      </c>
      <c r="C39" s="100">
        <v>23</v>
      </c>
      <c r="D39" s="98">
        <v>2377645350.2368002</v>
      </c>
      <c r="E39" s="98">
        <v>0</v>
      </c>
      <c r="F39" s="98">
        <v>243100127.98609999</v>
      </c>
      <c r="G39" s="98">
        <v>311199973.49419999</v>
      </c>
      <c r="H39" s="98">
        <v>969022353.33239996</v>
      </c>
      <c r="I39" s="98">
        <f t="shared" si="0"/>
        <v>3900967805.0495</v>
      </c>
      <c r="J39" s="101">
        <v>33</v>
      </c>
    </row>
    <row r="40" spans="1:12" ht="18.75" x14ac:dyDescent="0.3">
      <c r="A40" s="100">
        <v>34</v>
      </c>
      <c r="B40" s="98" t="s">
        <v>75</v>
      </c>
      <c r="C40" s="100">
        <v>16</v>
      </c>
      <c r="D40" s="98">
        <v>1782053144.5604999</v>
      </c>
      <c r="E40" s="98">
        <v>0</v>
      </c>
      <c r="F40" s="98">
        <v>182204359.23210001</v>
      </c>
      <c r="G40" s="98">
        <v>233245421.27270001</v>
      </c>
      <c r="H40" s="98">
        <v>653469503.69369996</v>
      </c>
      <c r="I40" s="98">
        <f t="shared" si="0"/>
        <v>2850972428.7589998</v>
      </c>
      <c r="J40" s="101">
        <v>34</v>
      </c>
    </row>
    <row r="41" spans="1:12" ht="18.75" x14ac:dyDescent="0.3">
      <c r="A41" s="100">
        <v>35</v>
      </c>
      <c r="B41" s="98" t="s">
        <v>76</v>
      </c>
      <c r="C41" s="100">
        <v>17</v>
      </c>
      <c r="D41" s="98">
        <v>1791698262.3803999</v>
      </c>
      <c r="E41" s="98">
        <v>0</v>
      </c>
      <c r="F41" s="98">
        <v>183190515.29449999</v>
      </c>
      <c r="G41" s="98">
        <v>234507830.0713</v>
      </c>
      <c r="H41" s="98">
        <v>684819893.22650003</v>
      </c>
      <c r="I41" s="98">
        <f t="shared" si="0"/>
        <v>2894216500.9727001</v>
      </c>
      <c r="J41" s="101">
        <v>35</v>
      </c>
    </row>
    <row r="42" spans="1:12" ht="18.75" x14ac:dyDescent="0.3">
      <c r="A42" s="100">
        <v>36</v>
      </c>
      <c r="B42" s="98" t="s">
        <v>77</v>
      </c>
      <c r="C42" s="100">
        <v>14</v>
      </c>
      <c r="D42" s="98">
        <v>1618919151.7514</v>
      </c>
      <c r="E42" s="98">
        <v>0</v>
      </c>
      <c r="F42" s="98">
        <v>165524876.51339999</v>
      </c>
      <c r="G42" s="98">
        <v>211893500.8809</v>
      </c>
      <c r="H42" s="98">
        <v>682082991.55149996</v>
      </c>
      <c r="I42" s="98">
        <f t="shared" si="0"/>
        <v>2678420520.6971998</v>
      </c>
      <c r="J42" s="101">
        <v>36</v>
      </c>
    </row>
    <row r="43" spans="1:12" ht="18.75" x14ac:dyDescent="0.3">
      <c r="A43" s="100">
        <v>37</v>
      </c>
      <c r="B43" s="98" t="s">
        <v>915</v>
      </c>
      <c r="C43" s="100">
        <v>6</v>
      </c>
      <c r="D43" s="98">
        <v>715026859.45200002</v>
      </c>
      <c r="E43" s="98">
        <v>0</v>
      </c>
      <c r="F43" s="98">
        <v>73107253.371099994</v>
      </c>
      <c r="G43" s="98">
        <v>93586850.405300006</v>
      </c>
      <c r="H43" s="98">
        <v>1940049642.9965</v>
      </c>
      <c r="I43" s="98">
        <f t="shared" si="0"/>
        <v>2821770606.2249002</v>
      </c>
      <c r="J43" s="101">
        <v>37</v>
      </c>
    </row>
    <row r="44" spans="1:12" ht="19.5" x14ac:dyDescent="0.35">
      <c r="A44" s="100"/>
      <c r="B44" s="102" t="s">
        <v>916</v>
      </c>
      <c r="C44" s="98"/>
      <c r="D44" s="103">
        <f>SUM(D7:D43)</f>
        <v>78694566816.453705</v>
      </c>
      <c r="E44" s="103">
        <f>SUM(E7:E43)</f>
        <v>-13248161.140799999</v>
      </c>
      <c r="F44" s="103">
        <f t="shared" ref="F44:H44" si="1">SUM(F7:F43)</f>
        <v>8046052479.1834011</v>
      </c>
      <c r="G44" s="103">
        <f t="shared" si="1"/>
        <v>10299999999.999901</v>
      </c>
      <c r="H44" s="103">
        <f t="shared" si="1"/>
        <v>41932973785.152893</v>
      </c>
      <c r="I44" s="103">
        <f>SUM(I7:I43)</f>
        <v>138960344919.64914</v>
      </c>
      <c r="J44" s="101"/>
    </row>
    <row r="45" spans="1:12" ht="18.75" x14ac:dyDescent="0.3">
      <c r="A45" s="180"/>
      <c r="B45" s="180"/>
      <c r="C45" s="180"/>
      <c r="D45" s="180"/>
      <c r="E45" s="180"/>
      <c r="F45" s="180"/>
      <c r="G45" s="180"/>
      <c r="H45" s="180"/>
      <c r="I45" s="180"/>
      <c r="J45" s="180"/>
    </row>
    <row r="46" spans="1:12" x14ac:dyDescent="0.2">
      <c r="A46" s="181"/>
      <c r="B46" s="181"/>
      <c r="C46" s="181"/>
      <c r="D46" s="181"/>
      <c r="E46" s="181"/>
      <c r="F46" s="181"/>
      <c r="G46" s="181"/>
      <c r="H46" s="181"/>
      <c r="I46" s="181"/>
      <c r="J46" s="181"/>
      <c r="L46" s="24"/>
    </row>
    <row r="47" spans="1:12" ht="23.25" x14ac:dyDescent="0.35">
      <c r="A47" s="174"/>
      <c r="B47" s="174"/>
      <c r="C47" s="174"/>
      <c r="D47" s="174"/>
      <c r="E47" s="174"/>
      <c r="F47" s="174"/>
      <c r="G47" s="174"/>
      <c r="H47" s="174"/>
      <c r="I47" s="174"/>
      <c r="J47" s="174"/>
      <c r="K47" s="25"/>
    </row>
    <row r="48" spans="1:12" x14ac:dyDescent="0.2">
      <c r="F48" s="24"/>
      <c r="G48" s="24"/>
      <c r="H48" s="24"/>
      <c r="I48" s="25"/>
    </row>
    <row r="49" spans="5:9" x14ac:dyDescent="0.2">
      <c r="I49" s="25"/>
    </row>
    <row r="50" spans="5:9" ht="18.75" x14ac:dyDescent="0.3">
      <c r="E50" s="104"/>
    </row>
    <row r="52" spans="5:9" x14ac:dyDescent="0.2">
      <c r="E52" s="25"/>
    </row>
  </sheetData>
  <mergeCells count="6">
    <mergeCell ref="A47:J47"/>
    <mergeCell ref="A1:J1"/>
    <mergeCell ref="A2:J2"/>
    <mergeCell ref="A3:J3"/>
    <mergeCell ref="A45:J45"/>
    <mergeCell ref="A46:J46"/>
  </mergeCells>
  <pageMargins left="0.11811023622047245" right="0.11811023622047245" top="0.15748031496062992" bottom="0.15748031496062992" header="0.31496062992125984" footer="0.31496062992125984"/>
  <pageSetup paperSize="9" scale="6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MONTHENTRY</vt:lpstr>
      <vt:lpstr>Sum &amp; FG</vt:lpstr>
      <vt:lpstr>SG Details</vt:lpstr>
      <vt:lpstr>LGC Details</vt:lpstr>
      <vt:lpstr>SUM SUM</vt:lpstr>
      <vt:lpstr>acctmonth</vt:lpstr>
      <vt:lpstr>previuosmonth</vt:lpstr>
      <vt:lpstr>'SG Details'!Print_Area</vt:lpstr>
      <vt:lpstr>'SUM SUM'!Print_Area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cp:lastPrinted>2020-09-02T15:24:30Z</cp:lastPrinted>
  <dcterms:created xsi:type="dcterms:W3CDTF">2003-11-12T08:54:16Z</dcterms:created>
  <dcterms:modified xsi:type="dcterms:W3CDTF">2020-09-12T11:47:57Z</dcterms:modified>
</cp:coreProperties>
</file>